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autoCompressPictures="0" defaultThemeVersion="124226"/>
  <bookViews>
    <workbookView xWindow="0" yWindow="0" windowWidth="20490" windowHeight="7530"/>
  </bookViews>
  <sheets>
    <sheet name="2017" sheetId="22" r:id="rId1"/>
    <sheet name="Procurement Plan" sheetId="23" r:id="rId2"/>
    <sheet name="Recruitment Plan" sheetId="24" r:id="rId3"/>
  </sheets>
  <definedNames>
    <definedName name="_xlnm.Print_Area" localSheetId="0">'2017'!$A$2:$M$59</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M28" i="22" l="1"/>
  <c r="M31" i="22"/>
  <c r="M24" i="22"/>
  <c r="M21" i="22"/>
  <c r="M13" i="22" l="1"/>
  <c r="P14" i="22"/>
  <c r="H14" i="23" l="1"/>
  <c r="G14" i="23"/>
  <c r="N13" i="22" l="1"/>
  <c r="M25" i="22" l="1"/>
  <c r="M14" i="22"/>
  <c r="M15" i="22" l="1"/>
  <c r="M42" i="22" l="1"/>
  <c r="M40" i="22"/>
  <c r="M44" i="22" l="1"/>
  <c r="O13" i="22" s="1"/>
  <c r="N15" i="22"/>
  <c r="M35" i="22"/>
  <c r="M27" i="22"/>
  <c r="M20" i="22"/>
  <c r="S14" i="22"/>
  <c r="Q15" i="22"/>
  <c r="M39" i="22" l="1"/>
  <c r="M41" i="22"/>
  <c r="O15" i="22" l="1"/>
  <c r="M45" i="22"/>
  <c r="M46" i="22" l="1"/>
  <c r="M47" i="22" s="1"/>
  <c r="P13" i="22"/>
  <c r="S13" i="22" s="1"/>
  <c r="P15" i="22" l="1"/>
</calcChain>
</file>

<file path=xl/sharedStrings.xml><?xml version="1.0" encoding="utf-8"?>
<sst xmlns="http://schemas.openxmlformats.org/spreadsheetml/2006/main" count="221" uniqueCount="119">
  <si>
    <t>Budget Description</t>
  </si>
  <si>
    <t>EXPECTED  OUTPUTS</t>
  </si>
  <si>
    <t>PLANNED ACTIVITIES</t>
  </si>
  <si>
    <t>TIMEFRAME</t>
  </si>
  <si>
    <t>RESPONSIBLE PARTY</t>
  </si>
  <si>
    <t>PLANNED BUDGET</t>
  </si>
  <si>
    <t xml:space="preserve">List activity results and associated actions </t>
  </si>
  <si>
    <t>Q1</t>
  </si>
  <si>
    <t>Q2</t>
  </si>
  <si>
    <t>Q3</t>
  </si>
  <si>
    <t>Q4</t>
  </si>
  <si>
    <t>Account Code</t>
  </si>
  <si>
    <t>X</t>
  </si>
  <si>
    <t>UNDAF Outcome:</t>
  </si>
  <si>
    <t>CPAP Outcome:</t>
  </si>
  <si>
    <t>CPAP Output(s):</t>
  </si>
  <si>
    <t>This Annual Work Plan (AWP) is based on Results Management Guidelines (RMG) of UNDP.  Once signed by UNDP and the Implementing Partner,  the plan authorizes the responsible parties and project management to manage available resources  and  achieve set results.</t>
  </si>
  <si>
    <t>UNDP Country Director</t>
  </si>
  <si>
    <t>Signature &amp; Date</t>
  </si>
  <si>
    <t>Signature and Date</t>
  </si>
  <si>
    <t>And baseline, associated indicators and annual targets</t>
  </si>
  <si>
    <t>Atlas OUTPUT Name</t>
  </si>
  <si>
    <t>ATLAS Project/Programme Title:</t>
  </si>
  <si>
    <t xml:space="preserve">UNDP </t>
  </si>
  <si>
    <t>GMS (8%)</t>
  </si>
  <si>
    <t>Applicable Key Result Area (from 2015-17 Strategic Plan):</t>
  </si>
  <si>
    <t>Communications (2.5%)</t>
  </si>
  <si>
    <t>Security (4%)</t>
  </si>
  <si>
    <t>Monitoring and Evaluation (2%)</t>
  </si>
  <si>
    <t>Management Cost</t>
  </si>
  <si>
    <t>Travel</t>
  </si>
  <si>
    <t>Communic &amp; Audio Visual Equip</t>
  </si>
  <si>
    <t>CO Common Security</t>
  </si>
  <si>
    <t>Professional Services</t>
  </si>
  <si>
    <t>General Management Services</t>
  </si>
  <si>
    <t xml:space="preserve">Total of Management Cost       </t>
  </si>
  <si>
    <t xml:space="preserve">Total of Output 1      </t>
  </si>
  <si>
    <t>Fund Code</t>
  </si>
  <si>
    <t>Donor Name</t>
  </si>
  <si>
    <t>Donor Code</t>
  </si>
  <si>
    <t>Common Premises</t>
  </si>
  <si>
    <t>Life Support</t>
  </si>
  <si>
    <t>Atlas PROJECT Award ID: 66352</t>
  </si>
  <si>
    <r>
      <t>Atlas OUTPUT ID:</t>
    </r>
    <r>
      <rPr>
        <sz val="10"/>
        <color indexed="17"/>
        <rFont val="Myriad Pro"/>
        <family val="2"/>
      </rPr>
      <t xml:space="preserve"> </t>
    </r>
    <r>
      <rPr>
        <b/>
        <sz val="12"/>
        <color indexed="17"/>
        <rFont val="Myriad Pro"/>
      </rPr>
      <t>82552</t>
    </r>
  </si>
  <si>
    <t>Development Partnership Programme</t>
  </si>
  <si>
    <t>Area Based Development Programme</t>
  </si>
  <si>
    <t>Outcome 5: Enabling policy and frameworks for rapid economic recovery, inclusive and diversified growth and private sector development</t>
  </si>
  <si>
    <t xml:space="preserve">Output 7.6:  Innovations enabled for development solutions, partnerships and other collaborative arrangements </t>
  </si>
  <si>
    <t>SIDA</t>
  </si>
  <si>
    <t>00555</t>
  </si>
  <si>
    <t>00135</t>
  </si>
  <si>
    <t>KRG</t>
  </si>
  <si>
    <t>Personnel - Int</t>
  </si>
  <si>
    <t>Personnel - Nat</t>
  </si>
  <si>
    <t>Travel - missions</t>
  </si>
  <si>
    <t>Amount ($)</t>
  </si>
  <si>
    <t>Activity.1.1</t>
  </si>
  <si>
    <t xml:space="preserve">Activity 2.1 </t>
  </si>
  <si>
    <t>Contracts</t>
  </si>
  <si>
    <t>SHELL</t>
  </si>
  <si>
    <t>Miscellaneous</t>
  </si>
  <si>
    <t xml:space="preserve">Activity 3.1: </t>
  </si>
  <si>
    <t>Project Manager: Thair Shraideh</t>
  </si>
  <si>
    <t xml:space="preserve">Total of Output 2       </t>
  </si>
  <si>
    <t xml:space="preserve">Total of Output 3       </t>
  </si>
  <si>
    <t>TRAC</t>
  </si>
  <si>
    <t>Shell</t>
  </si>
  <si>
    <t>2.1.4 Conduct sustainability assessment for executed projects</t>
  </si>
  <si>
    <t>1.1.2 Handover of PDS manual and PAP manuals</t>
  </si>
  <si>
    <t>2.1.1 Conduct an update for sub-districts profiles</t>
  </si>
  <si>
    <t xml:space="preserve">2.1.3 Draft concept notes and possible interventions for needs based on consultative processes </t>
  </si>
  <si>
    <t>1.1.3. Construct a website for formulated provincial strategies.</t>
  </si>
  <si>
    <t>2.1.2 Approach private sector entities for potential partnerships</t>
  </si>
  <si>
    <t>Annual Work Plan (AWP) 2017: Version A</t>
  </si>
  <si>
    <t>Total Project Budget for 2017</t>
  </si>
  <si>
    <t>Modality of Project Execution (DIM /NIM): DIM</t>
  </si>
  <si>
    <t>#</t>
  </si>
  <si>
    <t>**Expected date for specification/TOR/SOW to be finalized</t>
  </si>
  <si>
    <t>Type of Supply*</t>
  </si>
  <si>
    <t>Description of goods (per item), services or works (per milestone/output)</t>
  </si>
  <si>
    <t>Quantities</t>
  </si>
  <si>
    <t>Estimated Unit Price in USD</t>
  </si>
  <si>
    <t>Estimated total price in USD</t>
  </si>
  <si>
    <t>Available budget in USD</t>
  </si>
  <si>
    <t>Expected completion date of contract</t>
  </si>
  <si>
    <t>IC</t>
  </si>
  <si>
    <t>LTA</t>
  </si>
  <si>
    <t xml:space="preserve">Total </t>
  </si>
  <si>
    <t>REQUISTION PLAN: During the definition stage of the project cycle, all relevant activities will need to be identified and budgeted. Among these activities, considerations must be taken for the acquisition of goods, services and works in order to achieve the project objectives.  Required services identified should also include any individual consultant services necessary for the successful implementation of the project (including services for complex/highly technical specifications development, if applicable). This information will be the groundwork for the establishment of the Requisition Plan.</t>
  </si>
  <si>
    <t>The Requisition Plan shall be developed at the project definition stage, and must be shared with the Procurement Unit.</t>
  </si>
  <si>
    <t>The requisitioner is responsible for developing the Requisition Plan, including the following minimum information:</t>
  </si>
  <si>
    <t>*Type of Supply: Service from company (RFP), Individual consultnat (IC), Works (EOI then ITB), Goods (ITB/RFQ), etc.</t>
  </si>
  <si>
    <t>**Expected date for specification/ToRs/SOW to be finalized: Q1, Q2, Q3 or Q4</t>
  </si>
  <si>
    <t>Project Title: Development Partnership Programme</t>
  </si>
  <si>
    <t>Project ID: 82552</t>
  </si>
  <si>
    <t>Consultant for vocational training assessment</t>
  </si>
  <si>
    <t>Q2 2017</t>
  </si>
  <si>
    <t>National consultants for coordination and IT</t>
  </si>
  <si>
    <t>Consulting services, Q1</t>
  </si>
  <si>
    <t>National Consultant, Q1</t>
  </si>
  <si>
    <t>Job Title</t>
  </si>
  <si>
    <t>Type of position
(New or Replacement)</t>
  </si>
  <si>
    <t>SC/FT Level</t>
  </si>
  <si>
    <t xml:space="preserve">Budgeted Monthly Pay Range </t>
  </si>
  <si>
    <t xml:space="preserve">Type of contract </t>
  </si>
  <si>
    <t>Duration of Employment</t>
  </si>
  <si>
    <t>Month position needed to be filled</t>
  </si>
  <si>
    <t>When ToR are expected to be issued</t>
  </si>
  <si>
    <t>No recruitment is planned</t>
  </si>
  <si>
    <t>1.1.1 Handover of printed PDSs for KR MoP and provinces (Erbil, Suli and Dohuk).</t>
  </si>
  <si>
    <t>It needs to be calculated as a lump sum ($6,196.37 * staff No.)</t>
  </si>
  <si>
    <t>It is not percentage, it has 3 different calculation:
- Baghdad International Staff= $33.42 per staff * 264 days
- Baghdad Local Staff= $18.75 per staff * 264 days
- Erbil (Int. &amp; Local) Staff= $17.41 per staff * 264 days</t>
  </si>
  <si>
    <r>
      <t xml:space="preserve">Output 1 (Output 2 - KRG):
Production of 18 Development Plans with district level inputs through enhanced national, regional, and governorate capacity and mechanisms and mainstreaming NDP social priorities/MDG strategies into Local Development and Service Delivery (LDSD), and through integrated knowledge management and public access to information. 
</t>
    </r>
    <r>
      <rPr>
        <u/>
        <sz val="12"/>
        <color theme="1"/>
        <rFont val="Arial"/>
        <family val="2"/>
      </rPr>
      <t xml:space="preserve">Indicators:
</t>
    </r>
    <r>
      <rPr>
        <sz val="12"/>
        <rFont val="Arial"/>
        <family val="2"/>
      </rPr>
      <t>1- Number of PSDs developed and handed over to counterparts
2- Number of website constructed</t>
    </r>
    <r>
      <rPr>
        <u/>
        <sz val="12"/>
        <rFont val="Arial"/>
        <family val="2"/>
      </rPr>
      <t xml:space="preserve"> </t>
    </r>
    <r>
      <rPr>
        <u/>
        <sz val="12"/>
        <color theme="1"/>
        <rFont val="Arial"/>
        <family val="2"/>
      </rPr>
      <t xml:space="preserve">
</t>
    </r>
    <r>
      <rPr>
        <sz val="12"/>
        <rFont val="Arial"/>
        <family val="2"/>
      </rPr>
      <t>Baseline                                                 
1- 3 PSDs have been developed and endorsed by counterparts
2- No website is constructed for provincial development strategies 
Target:
1. 3 Finalized printed provincial strategies with manuals handed over to MoP.
2. Website established for formulated strategies.</t>
    </r>
  </si>
  <si>
    <r>
      <t>Output 2 (Output 1 - Shell):
Inclusive participatory processes in local area planning and decision-making are institutionalized. Local communities are given a key role in influencing development priorities and in turn contribute to further stability and reconciliation
Indicators
-</t>
    </r>
    <r>
      <rPr>
        <sz val="12"/>
        <rFont val="Arial"/>
        <family val="2"/>
      </rPr>
      <t xml:space="preserve"> Number of updated sub-districts profiles
- Number of draft concept notes for potential partnership with private sector developed
- Number of sustainability assessment for executed projects conducted
Baseline:
- Two sub-districts profiles have been formulated in previous years
- No sustainability assessment for executed projects have been conducted in previous years
Target
• Updated sub-districts profiles for Al-Dair and Al-Nashwa sub-districts
• Sustainability assessment for playgrounds and school projects tp be conducted.</t>
    </r>
  </si>
  <si>
    <t>Output 3 (Output 2 - Shell):
Institutional capacity and technical capability at national and sub national level to support local inclusive development and service delivery established   
Indicators
- Follow-up activities on subdistrict planning to be conducted.
- Number of concept notes for programatic interventions with SOEs
Baseline:
- Sub-district development plan formulated in previous year.
- Organizational assessment for SOC was conducted in previous year.
Target
• Consideration of formulated sub-district planning within provincial planning to be acheived.
• One concept  note of programmatic intervention to be proposed to SOC based on on conducted organizational assessment</t>
  </si>
  <si>
    <t>3.1.1 Conduct working sessions with sub-district local council and Basra Provincial Council for considering sub-district development planning within Provincial Annual Plan for 2018</t>
  </si>
  <si>
    <t>3.1.2 Presentation of organizational assessment for senior management of South Oil Company</t>
  </si>
  <si>
    <t>3.1.2 Provide technical assistance for the Training Department of SOC</t>
  </si>
  <si>
    <t>3.1.3 Draft concept note for SOC for possible interventions based on conducted organizational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</si>
</sst>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 #,##0_-;\-* #,##0_-;_-* &quot;-&quot;??_-;_-@_-"/>
    <numFmt numFmtId="166" formatCode="mmm\-yyyy"/>
  </numFmts>
  <fonts count="26">
    <font>
      <sz val="11"/>
      <color theme="1"/>
      <name val="Calibri"/>
      <family val="2"/>
      <scheme val="minor"/>
    </font>
    <font>
      <sz val="12"/>
      <color indexed="56"/>
      <name val="Myriad Pro"/>
      <family val="2"/>
    </font>
    <font>
      <sz val="10"/>
      <color indexed="17"/>
      <name val="Myriad Pro"/>
      <family val="2"/>
    </font>
    <font>
      <b/>
      <sz val="12"/>
      <color indexed="17"/>
      <name val="Myriad Pro"/>
      <family val="2"/>
    </font>
    <font>
      <b/>
      <sz val="16"/>
      <name val="Calibri"/>
      <family val="2"/>
    </font>
    <font>
      <b/>
      <sz val="12"/>
      <color indexed="9"/>
      <name val="Myriad Pro"/>
      <family val="2"/>
    </font>
    <font>
      <b/>
      <sz val="16"/>
      <color indexed="9"/>
      <name val="Myriad Pro"/>
      <family val="2"/>
    </font>
    <font>
      <i/>
      <sz val="12"/>
      <color indexed="56"/>
      <name val="Myriad Pro"/>
      <family val="2"/>
    </font>
    <font>
      <sz val="11"/>
      <color theme="1"/>
      <name val="Calibri"/>
      <family val="2"/>
      <scheme val="minor"/>
    </font>
    <font>
      <b/>
      <sz val="11"/>
      <color theme="1"/>
      <name val="Calibri"/>
      <family val="2"/>
      <scheme val="minor"/>
    </font>
    <font>
      <i/>
      <sz val="11"/>
      <color theme="1"/>
      <name val="Calibri"/>
      <family val="2"/>
      <scheme val="minor"/>
    </font>
    <font>
      <b/>
      <sz val="16"/>
      <color theme="0"/>
      <name val="Myriad Pro"/>
      <family val="2"/>
    </font>
    <font>
      <sz val="12"/>
      <color theme="1"/>
      <name val="Arial"/>
      <family val="2"/>
    </font>
    <font>
      <u/>
      <sz val="11"/>
      <color theme="10"/>
      <name val="Calibri"/>
      <family val="2"/>
      <scheme val="minor"/>
    </font>
    <font>
      <u/>
      <sz val="11"/>
      <color theme="11"/>
      <name val="Calibri"/>
      <family val="2"/>
      <scheme val="minor"/>
    </font>
    <font>
      <b/>
      <sz val="12"/>
      <name val="Myriad Pro"/>
    </font>
    <font>
      <b/>
      <i/>
      <sz val="14"/>
      <name val="Myriad Pro"/>
      <family val="2"/>
    </font>
    <font>
      <b/>
      <sz val="12"/>
      <name val="Myriad Pro"/>
      <family val="2"/>
    </font>
    <font>
      <b/>
      <sz val="12"/>
      <color indexed="17"/>
      <name val="Myriad Pro"/>
    </font>
    <font>
      <u/>
      <sz val="12"/>
      <color theme="1"/>
      <name val="Arial"/>
      <family val="2"/>
    </font>
    <font>
      <b/>
      <sz val="11"/>
      <name val="Calibri"/>
      <family val="2"/>
      <scheme val="minor"/>
    </font>
    <font>
      <sz val="11"/>
      <name val="Calibri"/>
      <family val="2"/>
      <scheme val="minor"/>
    </font>
    <font>
      <sz val="12"/>
      <color rgb="FF333333"/>
      <name val="Calibri"/>
      <family val="2"/>
      <scheme val="minor"/>
    </font>
    <font>
      <sz val="12"/>
      <name val="Calibri"/>
      <family val="2"/>
      <scheme val="minor"/>
    </font>
    <font>
      <u/>
      <sz val="12"/>
      <name val="Arial"/>
      <family val="2"/>
    </font>
    <font>
      <sz val="12"/>
      <name val="Arial"/>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bgColor indexed="64"/>
      </patternFill>
    </fill>
    <fill>
      <patternFill patternType="solid">
        <fgColor theme="4" tint="0.59999389629810485"/>
        <bgColor indexed="64"/>
      </patternFill>
    </fill>
  </fills>
  <borders count="26">
    <border>
      <left/>
      <right/>
      <top/>
      <bottom/>
      <diagonal/>
    </border>
    <border>
      <left/>
      <right/>
      <top style="medium">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thick">
        <color auto="1"/>
      </top>
      <bottom/>
      <diagonal/>
    </border>
    <border>
      <left style="medium">
        <color auto="1"/>
      </left>
      <right/>
      <top style="thick">
        <color auto="1"/>
      </top>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top style="medium">
        <color auto="1"/>
      </top>
      <bottom style="thick">
        <color auto="1"/>
      </bottom>
      <diagonal/>
    </border>
    <border>
      <left style="thick">
        <color auto="1"/>
      </left>
      <right style="medium">
        <color auto="1"/>
      </right>
      <top style="thick">
        <color auto="1"/>
      </top>
      <bottom/>
      <diagonal/>
    </border>
    <border>
      <left style="thick">
        <color auto="1"/>
      </left>
      <right style="medium">
        <color auto="1"/>
      </right>
      <top/>
      <bottom style="medium">
        <color auto="1"/>
      </bottom>
      <diagonal/>
    </border>
    <border>
      <left style="medium">
        <color auto="1"/>
      </left>
      <right/>
      <top style="medium">
        <color auto="1"/>
      </top>
      <bottom style="medium">
        <color auto="1"/>
      </bottom>
      <diagonal/>
    </border>
  </borders>
  <cellStyleXfs count="18">
    <xf numFmtId="0" fontId="0" fillId="0" borderId="0"/>
    <xf numFmtId="43" fontId="8"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22">
    <xf numFmtId="0" fontId="0" fillId="0" borderId="0" xfId="0"/>
    <xf numFmtId="0" fontId="1" fillId="0" borderId="0" xfId="0" applyFont="1" applyBorder="1" applyAlignment="1">
      <alignment vertical="top" wrapText="1"/>
    </xf>
    <xf numFmtId="0" fontId="3" fillId="0" borderId="1" xfId="0" applyFont="1" applyBorder="1" applyAlignment="1">
      <alignment horizontal="center" vertical="top" wrapText="1"/>
    </xf>
    <xf numFmtId="0" fontId="9" fillId="3" borderId="6" xfId="0" applyFont="1" applyFill="1" applyBorder="1" applyAlignment="1">
      <alignment horizontal="center" vertical="top" wrapText="1"/>
    </xf>
    <xf numFmtId="0" fontId="10" fillId="3" borderId="6"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3" fillId="0" borderId="0" xfId="0" applyFont="1" applyBorder="1" applyAlignment="1">
      <alignment horizontal="center" vertical="top" wrapText="1"/>
    </xf>
    <xf numFmtId="43" fontId="1" fillId="0" borderId="0" xfId="1" applyFont="1" applyAlignment="1">
      <alignment vertical="top" wrapText="1"/>
    </xf>
    <xf numFmtId="0" fontId="1" fillId="0" borderId="0" xfId="0" applyFont="1" applyAlignment="1">
      <alignment vertical="top" wrapText="1"/>
    </xf>
    <xf numFmtId="0" fontId="0" fillId="0" borderId="0" xfId="0" applyFont="1" applyAlignment="1">
      <alignment wrapText="1"/>
    </xf>
    <xf numFmtId="43" fontId="0" fillId="0" borderId="0" xfId="1" applyFont="1" applyAlignment="1">
      <alignment wrapText="1"/>
    </xf>
    <xf numFmtId="0" fontId="1" fillId="0" borderId="0" xfId="0" applyFont="1" applyAlignment="1">
      <alignment horizontal="left" vertical="top" wrapText="1"/>
    </xf>
    <xf numFmtId="0" fontId="0" fillId="0" borderId="0" xfId="0" applyAlignment="1">
      <alignment wrapText="1"/>
    </xf>
    <xf numFmtId="0" fontId="1" fillId="0" borderId="2" xfId="0" applyFont="1" applyBorder="1" applyAlignment="1">
      <alignment vertical="top" wrapText="1"/>
    </xf>
    <xf numFmtId="0" fontId="7" fillId="0" borderId="0" xfId="0" applyFont="1" applyBorder="1" applyAlignment="1">
      <alignment vertical="top" wrapText="1"/>
    </xf>
    <xf numFmtId="0" fontId="0" fillId="0" borderId="0" xfId="0" applyBorder="1" applyAlignment="1">
      <alignment vertical="top" wrapText="1"/>
    </xf>
    <xf numFmtId="43" fontId="4" fillId="0" borderId="0" xfId="1" applyFont="1" applyAlignment="1">
      <alignment wrapText="1"/>
    </xf>
    <xf numFmtId="0" fontId="1" fillId="0" borderId="0" xfId="0" applyFont="1" applyBorder="1" applyAlignment="1">
      <alignment horizontal="right" vertical="top" wrapText="1"/>
    </xf>
    <xf numFmtId="165" fontId="6" fillId="4" borderId="6" xfId="1" applyNumberFormat="1" applyFont="1" applyFill="1" applyBorder="1" applyAlignment="1">
      <alignment horizontal="left" vertical="center" wrapText="1"/>
    </xf>
    <xf numFmtId="0" fontId="15" fillId="2" borderId="6" xfId="0" applyFont="1" applyFill="1" applyBorder="1" applyAlignment="1">
      <alignment vertical="top" wrapText="1"/>
    </xf>
    <xf numFmtId="165" fontId="5" fillId="4" borderId="3" xfId="1" applyNumberFormat="1" applyFont="1" applyFill="1" applyBorder="1" applyAlignment="1">
      <alignment horizontal="left" vertical="center" wrapText="1"/>
    </xf>
    <xf numFmtId="0" fontId="15" fillId="2" borderId="3" xfId="0" applyFont="1" applyFill="1" applyBorder="1" applyAlignment="1">
      <alignment vertical="top" wrapText="1"/>
    </xf>
    <xf numFmtId="0" fontId="12" fillId="2" borderId="6" xfId="0" applyFont="1" applyFill="1" applyBorder="1" applyAlignment="1">
      <alignment horizontal="left" vertical="center" wrapText="1"/>
    </xf>
    <xf numFmtId="0" fontId="12" fillId="2"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 fillId="0" borderId="0" xfId="0" applyNumberFormat="1" applyFont="1" applyBorder="1" applyAlignment="1">
      <alignment horizontal="left" vertical="top" wrapText="1"/>
    </xf>
    <xf numFmtId="0" fontId="12" fillId="6" borderId="6" xfId="0" applyFont="1" applyFill="1" applyBorder="1" applyAlignment="1">
      <alignment horizontal="left" vertical="center" wrapText="1"/>
    </xf>
    <xf numFmtId="0" fontId="12" fillId="6" borderId="6" xfId="0" applyFont="1" applyFill="1" applyBorder="1" applyAlignment="1">
      <alignment horizontal="center" vertical="center" wrapText="1"/>
    </xf>
    <xf numFmtId="43" fontId="9" fillId="0" borderId="0" xfId="1" applyFont="1" applyAlignment="1">
      <alignment wrapText="1"/>
    </xf>
    <xf numFmtId="0" fontId="12" fillId="2" borderId="6" xfId="0" quotePrefix="1" applyFont="1" applyFill="1" applyBorder="1" applyAlignment="1">
      <alignment horizontal="center" vertical="center" wrapText="1"/>
    </xf>
    <xf numFmtId="0" fontId="12" fillId="7" borderId="6" xfId="0" applyFont="1" applyFill="1" applyBorder="1" applyAlignment="1">
      <alignment horizontal="center" vertical="center" wrapText="1"/>
    </xf>
    <xf numFmtId="164" fontId="12" fillId="5" borderId="6" xfId="1" applyNumberFormat="1" applyFont="1" applyFill="1" applyBorder="1" applyAlignment="1">
      <alignment horizontal="center" vertical="center" wrapText="1"/>
    </xf>
    <xf numFmtId="0" fontId="12" fillId="7" borderId="6" xfId="0" applyFont="1" applyFill="1" applyBorder="1" applyAlignment="1">
      <alignment horizontal="left" vertical="center" wrapText="1"/>
    </xf>
    <xf numFmtId="164" fontId="12" fillId="5" borderId="6" xfId="1" applyNumberFormat="1" applyFont="1" applyFill="1" applyBorder="1" applyAlignment="1">
      <alignment horizontal="left" vertical="center" wrapText="1"/>
    </xf>
    <xf numFmtId="43" fontId="0" fillId="0" borderId="0" xfId="0" applyNumberFormat="1" applyFont="1" applyAlignment="1">
      <alignment wrapText="1"/>
    </xf>
    <xf numFmtId="0" fontId="12" fillId="2" borderId="6" xfId="0" applyFont="1" applyFill="1" applyBorder="1" applyAlignment="1">
      <alignment vertical="center" wrapText="1"/>
    </xf>
    <xf numFmtId="0" fontId="1" fillId="0" borderId="11" xfId="0" applyFont="1" applyBorder="1" applyAlignment="1">
      <alignment vertical="top" wrapText="1"/>
    </xf>
    <xf numFmtId="0" fontId="12" fillId="0" borderId="6" xfId="0" applyFont="1" applyFill="1" applyBorder="1" applyAlignment="1">
      <alignment horizontal="center" vertical="center" wrapText="1"/>
    </xf>
    <xf numFmtId="0" fontId="9" fillId="3" borderId="6" xfId="0" applyFont="1" applyFill="1" applyBorder="1" applyAlignment="1">
      <alignment horizontal="center" wrapText="1"/>
    </xf>
    <xf numFmtId="0" fontId="1" fillId="2" borderId="0" xfId="0" applyFont="1" applyFill="1" applyBorder="1" applyAlignment="1">
      <alignment vertical="top" wrapText="1"/>
    </xf>
    <xf numFmtId="0" fontId="0" fillId="2" borderId="0" xfId="0" applyFill="1" applyBorder="1" applyAlignment="1">
      <alignment vertical="top" wrapText="1"/>
    </xf>
    <xf numFmtId="43" fontId="0" fillId="0" borderId="0" xfId="1" applyFont="1" applyAlignment="1">
      <alignment horizontal="right" wrapText="1"/>
    </xf>
    <xf numFmtId="164" fontId="0" fillId="0" borderId="0" xfId="0" applyNumberFormat="1" applyFont="1" applyAlignment="1">
      <alignment wrapText="1"/>
    </xf>
    <xf numFmtId="165" fontId="0" fillId="0" borderId="0" xfId="0" applyNumberFormat="1" applyFont="1" applyAlignment="1">
      <alignment wrapText="1"/>
    </xf>
    <xf numFmtId="0" fontId="12" fillId="0" borderId="6" xfId="0" applyFont="1" applyFill="1" applyBorder="1" applyAlignment="1">
      <alignment horizontal="left" vertical="center" wrapText="1"/>
    </xf>
    <xf numFmtId="0" fontId="12" fillId="0" borderId="6" xfId="0" quotePrefix="1" applyFont="1" applyFill="1" applyBorder="1" applyAlignment="1">
      <alignment horizontal="center" vertical="center" wrapText="1"/>
    </xf>
    <xf numFmtId="0" fontId="9" fillId="0" borderId="0" xfId="0" applyFont="1" applyBorder="1"/>
    <xf numFmtId="0" fontId="0" fillId="0" borderId="0" xfId="0" applyFont="1" applyBorder="1"/>
    <xf numFmtId="0" fontId="20" fillId="8" borderId="14" xfId="0" applyFont="1" applyFill="1" applyBorder="1" applyAlignment="1">
      <alignment horizontal="center" wrapText="1"/>
    </xf>
    <xf numFmtId="0" fontId="20" fillId="8" borderId="18" xfId="0" applyFont="1" applyFill="1" applyBorder="1" applyAlignment="1">
      <alignment horizontal="center" wrapText="1"/>
    </xf>
    <xf numFmtId="0" fontId="21" fillId="0" borderId="16" xfId="0" applyFont="1" applyFill="1" applyBorder="1" applyAlignment="1" applyProtection="1">
      <alignment horizontal="left" vertical="top" wrapText="1"/>
      <protection locked="0"/>
    </xf>
    <xf numFmtId="0" fontId="21" fillId="0" borderId="17" xfId="0" applyFont="1" applyFill="1" applyBorder="1" applyAlignment="1" applyProtection="1">
      <alignment horizontal="left" vertical="top" wrapText="1"/>
      <protection locked="0"/>
    </xf>
    <xf numFmtId="164" fontId="21" fillId="0" borderId="17" xfId="1" applyNumberFormat="1" applyFont="1" applyBorder="1" applyAlignment="1">
      <alignment horizontal="center" vertical="center" wrapText="1"/>
    </xf>
    <xf numFmtId="164" fontId="21" fillId="2" borderId="17" xfId="1" applyNumberFormat="1" applyFont="1" applyFill="1" applyBorder="1" applyAlignment="1">
      <alignment horizontal="center" vertical="center" wrapText="1"/>
    </xf>
    <xf numFmtId="0" fontId="0" fillId="0" borderId="17" xfId="0" applyFont="1" applyBorder="1"/>
    <xf numFmtId="164" fontId="21" fillId="0" borderId="17" xfId="1" applyNumberFormat="1" applyFont="1" applyFill="1" applyBorder="1" applyAlignment="1" applyProtection="1">
      <alignment horizontal="center" vertical="center" wrapText="1"/>
      <protection locked="0"/>
    </xf>
    <xf numFmtId="164" fontId="21" fillId="0" borderId="17" xfId="1" applyNumberFormat="1" applyFont="1" applyBorder="1" applyAlignment="1">
      <alignment vertical="center" wrapText="1"/>
    </xf>
    <xf numFmtId="0" fontId="21" fillId="0" borderId="20" xfId="0" applyFont="1" applyFill="1" applyBorder="1" applyAlignment="1" applyProtection="1">
      <alignment horizontal="left" vertical="top" wrapText="1"/>
      <protection locked="0"/>
    </xf>
    <xf numFmtId="0" fontId="21" fillId="0" borderId="21" xfId="0" applyFont="1" applyFill="1" applyBorder="1" applyAlignment="1" applyProtection="1">
      <alignment horizontal="left" vertical="top" wrapText="1"/>
      <protection locked="0"/>
    </xf>
    <xf numFmtId="164" fontId="21" fillId="0" borderId="21" xfId="1" applyNumberFormat="1" applyFont="1" applyFill="1" applyBorder="1" applyAlignment="1" applyProtection="1">
      <alignment horizontal="center" vertical="center" wrapText="1"/>
      <protection locked="0"/>
    </xf>
    <xf numFmtId="164" fontId="21" fillId="0" borderId="21" xfId="1" applyNumberFormat="1" applyFont="1" applyBorder="1" applyAlignment="1">
      <alignment horizontal="center" vertical="center" wrapText="1"/>
    </xf>
    <xf numFmtId="49" fontId="21" fillId="0" borderId="22" xfId="0" applyNumberFormat="1" applyFont="1" applyBorder="1" applyAlignment="1">
      <alignment horizontal="right" vertical="top" wrapText="1"/>
    </xf>
    <xf numFmtId="0" fontId="0" fillId="0" borderId="0" xfId="0" applyFont="1" applyBorder="1" applyAlignment="1">
      <alignment horizontal="left" vertical="top"/>
    </xf>
    <xf numFmtId="49" fontId="0" fillId="0" borderId="0" xfId="0" applyNumberFormat="1" applyFont="1" applyBorder="1"/>
    <xf numFmtId="164" fontId="20" fillId="0" borderId="0" xfId="1" applyNumberFormat="1" applyFont="1" applyBorder="1" applyAlignment="1">
      <alignment horizontal="center" vertical="center" wrapText="1"/>
    </xf>
    <xf numFmtId="164" fontId="20" fillId="0" borderId="0" xfId="1" applyNumberFormat="1" applyFont="1" applyBorder="1" applyAlignment="1">
      <alignment vertical="center" wrapText="1"/>
    </xf>
    <xf numFmtId="0" fontId="22" fillId="0" borderId="0" xfId="0" applyFont="1" applyBorder="1" applyAlignment="1">
      <alignment vertical="top"/>
    </xf>
    <xf numFmtId="0" fontId="23" fillId="0" borderId="0" xfId="0" applyFont="1" applyBorder="1" applyAlignment="1"/>
    <xf numFmtId="0" fontId="0" fillId="0" borderId="0" xfId="0" applyBorder="1"/>
    <xf numFmtId="0" fontId="0" fillId="0" borderId="0" xfId="0" applyFill="1" applyBorder="1"/>
    <xf numFmtId="0" fontId="20" fillId="0" borderId="0" xfId="0" applyFont="1" applyAlignment="1">
      <alignment vertical="center" wrapText="1"/>
    </xf>
    <xf numFmtId="0" fontId="21" fillId="0" borderId="0" xfId="0" applyFont="1" applyAlignment="1">
      <alignment vertical="center" wrapText="1"/>
    </xf>
    <xf numFmtId="0" fontId="20" fillId="8" borderId="23" xfId="0" applyFont="1" applyFill="1" applyBorder="1" applyAlignment="1">
      <alignment horizontal="center" vertical="center" wrapText="1" shrinkToFit="1"/>
    </xf>
    <xf numFmtId="0" fontId="20" fillId="0" borderId="0" xfId="0" applyFont="1" applyAlignment="1">
      <alignment horizontal="center" vertical="center" wrapText="1" shrinkToFit="1"/>
    </xf>
    <xf numFmtId="0" fontId="20" fillId="8" borderId="24" xfId="0" applyFont="1" applyFill="1" applyBorder="1" applyAlignment="1">
      <alignment horizontal="center" vertical="center" wrapText="1" shrinkToFit="1"/>
    </xf>
    <xf numFmtId="0" fontId="20"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5" xfId="0" applyFont="1" applyBorder="1" applyAlignment="1">
      <alignment horizontal="center" vertical="center" wrapText="1"/>
    </xf>
    <xf numFmtId="166" fontId="21" fillId="0" borderId="17" xfId="0" applyNumberFormat="1" applyFont="1" applyBorder="1" applyAlignment="1">
      <alignment horizontal="center" vertical="center" wrapText="1"/>
    </xf>
    <xf numFmtId="0" fontId="21" fillId="0" borderId="0" xfId="0" applyFont="1" applyAlignment="1">
      <alignment horizontal="center" vertical="center" wrapText="1"/>
    </xf>
    <xf numFmtId="0" fontId="20"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16" fillId="0" borderId="6" xfId="0" applyFont="1" applyBorder="1" applyAlignment="1">
      <alignment horizontal="center" vertical="top" wrapText="1"/>
    </xf>
    <xf numFmtId="0" fontId="16" fillId="0" borderId="3" xfId="0" applyFont="1" applyBorder="1" applyAlignment="1">
      <alignment horizontal="center" vertical="top" wrapText="1"/>
    </xf>
    <xf numFmtId="0" fontId="16" fillId="2" borderId="6" xfId="0" applyFont="1" applyFill="1" applyBorder="1" applyAlignment="1">
      <alignment horizontal="left" vertical="top" wrapText="1"/>
    </xf>
    <xf numFmtId="0" fontId="16" fillId="2" borderId="3" xfId="0" applyFont="1" applyFill="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0" fontId="5" fillId="4" borderId="6" xfId="0" applyFont="1" applyFill="1" applyBorder="1" applyAlignment="1">
      <alignment horizontal="right" vertical="center" wrapText="1"/>
    </xf>
    <xf numFmtId="0" fontId="12" fillId="2" borderId="7"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10" xfId="0" applyFont="1" applyFill="1" applyBorder="1" applyAlignment="1">
      <alignment horizontal="left" vertical="top" wrapText="1"/>
    </xf>
    <xf numFmtId="0" fontId="17" fillId="5" borderId="0" xfId="0" applyFont="1" applyFill="1" applyBorder="1" applyAlignment="1">
      <alignment horizontal="left" vertical="top" wrapText="1"/>
    </xf>
    <xf numFmtId="0" fontId="9" fillId="3" borderId="6" xfId="0" applyFont="1" applyFill="1" applyBorder="1" applyAlignment="1">
      <alignment horizontal="center" wrapText="1"/>
    </xf>
    <xf numFmtId="0" fontId="5" fillId="4" borderId="3" xfId="0"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4" borderId="5" xfId="0" applyFont="1" applyFill="1" applyBorder="1" applyAlignment="1">
      <alignment horizontal="right" vertical="center" wrapText="1"/>
    </xf>
    <xf numFmtId="0" fontId="11" fillId="4" borderId="3" xfId="0" applyFont="1" applyFill="1" applyBorder="1" applyAlignment="1">
      <alignment horizontal="center" wrapText="1"/>
    </xf>
    <xf numFmtId="0" fontId="11" fillId="4" borderId="4" xfId="0" applyFont="1" applyFill="1" applyBorder="1" applyAlignment="1">
      <alignment horizontal="center" wrapText="1"/>
    </xf>
    <xf numFmtId="0" fontId="11" fillId="4" borderId="5" xfId="0" applyFont="1" applyFill="1" applyBorder="1" applyAlignment="1">
      <alignment horizontal="center" wrapText="1"/>
    </xf>
    <xf numFmtId="0" fontId="1" fillId="0" borderId="3" xfId="0" applyNumberFormat="1" applyFont="1" applyBorder="1" applyAlignment="1">
      <alignment horizontal="left" vertical="top" wrapText="1"/>
    </xf>
    <xf numFmtId="0" fontId="1" fillId="0" borderId="4" xfId="0" applyNumberFormat="1" applyFont="1" applyBorder="1" applyAlignment="1">
      <alignment horizontal="left" vertical="top" wrapText="1"/>
    </xf>
    <xf numFmtId="0" fontId="1" fillId="0" borderId="5" xfId="0" applyNumberFormat="1" applyFont="1" applyBorder="1" applyAlignment="1">
      <alignment horizontal="left" vertical="top" wrapText="1"/>
    </xf>
    <xf numFmtId="0" fontId="1" fillId="2" borderId="2" xfId="0" applyFont="1" applyFill="1" applyBorder="1" applyAlignment="1">
      <alignment vertical="top" wrapText="1"/>
    </xf>
    <xf numFmtId="0" fontId="1" fillId="2" borderId="11" xfId="0" applyFont="1" applyFill="1" applyBorder="1" applyAlignment="1">
      <alignment vertical="top" wrapText="1"/>
    </xf>
    <xf numFmtId="0" fontId="12" fillId="2" borderId="7" xfId="0" applyFont="1" applyFill="1" applyBorder="1" applyAlignment="1">
      <alignment vertical="center" wrapText="1"/>
    </xf>
    <xf numFmtId="0" fontId="12" fillId="2" borderId="10" xfId="0" applyFont="1" applyFill="1" applyBorder="1" applyAlignment="1">
      <alignment vertical="center" wrapText="1"/>
    </xf>
    <xf numFmtId="0" fontId="12" fillId="2" borderId="7"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20" fillId="8" borderId="14" xfId="0" applyFont="1" applyFill="1" applyBorder="1" applyAlignment="1">
      <alignment horizontal="center" wrapText="1"/>
    </xf>
    <xf numFmtId="0" fontId="20" fillId="8" borderId="18" xfId="0" applyFont="1" applyFill="1" applyBorder="1" applyAlignment="1">
      <alignment horizontal="center" wrapText="1"/>
    </xf>
    <xf numFmtId="0" fontId="20" fillId="8" borderId="15" xfId="0" applyFont="1" applyFill="1" applyBorder="1" applyAlignment="1">
      <alignment horizontal="center" wrapText="1"/>
    </xf>
    <xf numFmtId="0" fontId="20" fillId="8" borderId="19" xfId="0" applyFont="1" applyFill="1" applyBorder="1" applyAlignment="1">
      <alignment horizontal="center" wrapText="1"/>
    </xf>
    <xf numFmtId="0" fontId="20" fillId="8" borderId="12" xfId="0" applyFont="1" applyFill="1" applyBorder="1" applyAlignment="1">
      <alignment horizontal="center" wrapText="1"/>
    </xf>
    <xf numFmtId="0" fontId="20" fillId="8" borderId="16" xfId="0" applyFont="1" applyFill="1" applyBorder="1" applyAlignment="1">
      <alignment horizontal="center" wrapText="1"/>
    </xf>
    <xf numFmtId="0" fontId="20" fillId="8" borderId="13" xfId="0" applyFont="1" applyFill="1" applyBorder="1" applyAlignment="1">
      <alignment horizontal="center" vertical="center" wrapText="1"/>
    </xf>
    <xf numFmtId="0" fontId="20" fillId="8" borderId="17" xfId="0" applyFont="1" applyFill="1" applyBorder="1" applyAlignment="1">
      <alignment horizontal="center" vertical="center" wrapText="1"/>
    </xf>
    <xf numFmtId="166" fontId="20" fillId="8" borderId="14" xfId="0" applyNumberFormat="1" applyFont="1" applyFill="1" applyBorder="1" applyAlignment="1">
      <alignment horizontal="center" vertical="center" wrapText="1" shrinkToFit="1"/>
    </xf>
    <xf numFmtId="166" fontId="20" fillId="8" borderId="18" xfId="0" applyNumberFormat="1" applyFont="1" applyFill="1" applyBorder="1" applyAlignment="1">
      <alignment horizontal="center" vertical="center" wrapText="1" shrinkToFit="1"/>
    </xf>
    <xf numFmtId="0" fontId="20" fillId="8" borderId="14" xfId="0" applyFont="1" applyFill="1" applyBorder="1" applyAlignment="1">
      <alignment horizontal="center" vertical="center" wrapText="1" shrinkToFit="1"/>
    </xf>
    <xf numFmtId="0" fontId="20" fillId="8" borderId="18" xfId="0" applyFont="1" applyFill="1" applyBorder="1" applyAlignment="1">
      <alignment horizontal="center" vertical="center" wrapText="1" shrinkToFit="1"/>
    </xf>
  </cellXfs>
  <cellStyles count="1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353786</xdr:colOff>
      <xdr:row>1</xdr:row>
      <xdr:rowOff>71078</xdr:rowOff>
    </xdr:from>
    <xdr:to>
      <xdr:col>12</xdr:col>
      <xdr:colOff>1344706</xdr:colOff>
      <xdr:row>8</xdr:row>
      <xdr:rowOff>185378</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36436" y="261578"/>
          <a:ext cx="990920" cy="2447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12</xdr:col>
      <xdr:colOff>353786</xdr:colOff>
      <xdr:row>1</xdr:row>
      <xdr:rowOff>71078</xdr:rowOff>
    </xdr:from>
    <xdr:to>
      <xdr:col>12</xdr:col>
      <xdr:colOff>1344706</xdr:colOff>
      <xdr:row>8</xdr:row>
      <xdr:rowOff>185378</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51011" y="261578"/>
          <a:ext cx="990920" cy="2819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12"/>
  <sheetViews>
    <sheetView tabSelected="1" zoomScale="75" zoomScaleNormal="75" zoomScalePageLayoutView="75" workbookViewId="0">
      <selection activeCell="A2" sqref="A2"/>
    </sheetView>
  </sheetViews>
  <sheetFormatPr defaultColWidth="9.140625" defaultRowHeight="15"/>
  <cols>
    <col min="1" max="1" width="46" style="9" customWidth="1"/>
    <col min="2" max="2" width="55.140625" style="9" customWidth="1"/>
    <col min="3" max="6" width="4.42578125" style="9" customWidth="1"/>
    <col min="7" max="7" width="14.5703125" style="9" customWidth="1"/>
    <col min="8" max="8" width="13.28515625" style="9" customWidth="1"/>
    <col min="9" max="9" width="12.85546875" style="9" customWidth="1"/>
    <col min="10" max="10" width="9.42578125" style="9" customWidth="1"/>
    <col min="11" max="11" width="11.7109375" style="9" customWidth="1"/>
    <col min="12" max="12" width="28.140625" style="9" customWidth="1"/>
    <col min="13" max="13" width="26.28515625" style="9" bestFit="1" customWidth="1"/>
    <col min="14" max="14" width="54.85546875" style="10" customWidth="1"/>
    <col min="15" max="15" width="11.28515625" style="9" bestFit="1" customWidth="1"/>
    <col min="16" max="18" width="9.140625" style="9"/>
    <col min="19" max="19" width="11.28515625" style="9" bestFit="1" customWidth="1"/>
    <col min="20" max="16384" width="9.140625" style="9"/>
  </cols>
  <sheetData>
    <row r="2" spans="1:19" s="8" customFormat="1" ht="30" customHeight="1">
      <c r="A2" s="19" t="s">
        <v>42</v>
      </c>
      <c r="B2" s="82" t="s">
        <v>73</v>
      </c>
      <c r="C2" s="82"/>
      <c r="D2" s="82"/>
      <c r="E2" s="82"/>
      <c r="F2" s="82"/>
      <c r="G2" s="82"/>
      <c r="H2" s="82"/>
      <c r="I2" s="82"/>
      <c r="J2" s="82"/>
      <c r="K2" s="82"/>
      <c r="L2" s="83"/>
      <c r="M2" s="1"/>
      <c r="N2" s="7"/>
    </row>
    <row r="3" spans="1:19" s="8" customFormat="1" ht="16.5" customHeight="1">
      <c r="A3" s="19" t="s">
        <v>43</v>
      </c>
      <c r="B3" s="82"/>
      <c r="C3" s="82"/>
      <c r="D3" s="82"/>
      <c r="E3" s="82"/>
      <c r="F3" s="82"/>
      <c r="G3" s="82"/>
      <c r="H3" s="82"/>
      <c r="I3" s="82"/>
      <c r="J3" s="82"/>
      <c r="K3" s="82"/>
      <c r="L3" s="83"/>
      <c r="M3" s="1"/>
      <c r="N3" s="7"/>
    </row>
    <row r="4" spans="1:19" s="8" customFormat="1" ht="28.5" customHeight="1">
      <c r="A4" s="19" t="s">
        <v>22</v>
      </c>
      <c r="B4" s="84" t="s">
        <v>44</v>
      </c>
      <c r="C4" s="84"/>
      <c r="D4" s="84"/>
      <c r="E4" s="84"/>
      <c r="F4" s="84"/>
      <c r="G4" s="84"/>
      <c r="H4" s="84"/>
      <c r="I4" s="84"/>
      <c r="J4" s="84"/>
      <c r="K4" s="84"/>
      <c r="L4" s="85"/>
      <c r="M4" s="1"/>
      <c r="N4" s="7"/>
    </row>
    <row r="5" spans="1:19" s="8" customFormat="1" ht="22.5" customHeight="1">
      <c r="A5" s="19" t="s">
        <v>21</v>
      </c>
      <c r="B5" s="84" t="s">
        <v>45</v>
      </c>
      <c r="C5" s="84"/>
      <c r="D5" s="84"/>
      <c r="E5" s="84"/>
      <c r="F5" s="84"/>
      <c r="G5" s="84"/>
      <c r="H5" s="84"/>
      <c r="I5" s="84"/>
      <c r="J5" s="84"/>
      <c r="K5" s="84"/>
      <c r="L5" s="85"/>
      <c r="M5" s="1"/>
      <c r="N5" s="7"/>
    </row>
    <row r="6" spans="1:19" s="8" customFormat="1" ht="50.25" customHeight="1">
      <c r="A6" s="19" t="s">
        <v>13</v>
      </c>
      <c r="B6" s="86" t="s">
        <v>46</v>
      </c>
      <c r="C6" s="86"/>
      <c r="D6" s="86"/>
      <c r="E6" s="86"/>
      <c r="F6" s="86"/>
      <c r="G6" s="86"/>
      <c r="H6" s="86"/>
      <c r="I6" s="86"/>
      <c r="J6" s="86"/>
      <c r="K6" s="86"/>
      <c r="L6" s="87"/>
      <c r="M6" s="1"/>
      <c r="N6" s="7"/>
    </row>
    <row r="7" spans="1:19" s="8" customFormat="1" ht="33.75" customHeight="1">
      <c r="A7" s="21" t="s">
        <v>25</v>
      </c>
      <c r="B7" s="88"/>
      <c r="C7" s="88"/>
      <c r="D7" s="88"/>
      <c r="E7" s="88"/>
      <c r="F7" s="88"/>
      <c r="G7" s="88"/>
      <c r="H7" s="88"/>
      <c r="I7" s="88"/>
      <c r="J7" s="88"/>
      <c r="K7" s="88"/>
      <c r="L7" s="88"/>
      <c r="M7" s="1"/>
      <c r="N7" s="7"/>
    </row>
    <row r="8" spans="1:19" s="8" customFormat="1" ht="31.5" customHeight="1">
      <c r="A8" s="21" t="s">
        <v>14</v>
      </c>
      <c r="B8" s="93" t="s">
        <v>46</v>
      </c>
      <c r="C8" s="93"/>
      <c r="D8" s="93"/>
      <c r="E8" s="93"/>
      <c r="F8" s="93"/>
      <c r="G8" s="93"/>
      <c r="H8" s="93"/>
      <c r="I8" s="93"/>
      <c r="J8" s="93"/>
      <c r="K8" s="93"/>
      <c r="L8" s="93"/>
      <c r="M8" s="1"/>
      <c r="N8" s="16"/>
    </row>
    <row r="9" spans="1:19" s="8" customFormat="1" ht="26.25" customHeight="1" thickBot="1">
      <c r="A9" s="21" t="s">
        <v>15</v>
      </c>
      <c r="B9" s="93" t="s">
        <v>47</v>
      </c>
      <c r="C9" s="93"/>
      <c r="D9" s="93"/>
      <c r="E9" s="93"/>
      <c r="F9" s="93"/>
      <c r="G9" s="93"/>
      <c r="H9" s="93"/>
      <c r="I9" s="93"/>
      <c r="J9" s="93"/>
      <c r="K9" s="93"/>
      <c r="L9" s="93"/>
      <c r="M9" s="1"/>
      <c r="N9" s="7"/>
    </row>
    <row r="10" spans="1:19" s="8" customFormat="1" ht="15.75">
      <c r="A10" s="17"/>
      <c r="B10" s="6"/>
      <c r="C10" s="6"/>
      <c r="D10" s="2"/>
      <c r="E10" s="6"/>
      <c r="F10" s="6"/>
      <c r="G10" s="6"/>
      <c r="H10" s="6"/>
      <c r="I10" s="6"/>
      <c r="J10" s="6"/>
      <c r="K10" s="6"/>
      <c r="L10" s="6"/>
      <c r="M10" s="1"/>
      <c r="N10" s="7"/>
    </row>
    <row r="11" spans="1:19">
      <c r="A11" s="3" t="s">
        <v>1</v>
      </c>
      <c r="B11" s="3" t="s">
        <v>2</v>
      </c>
      <c r="C11" s="94" t="s">
        <v>3</v>
      </c>
      <c r="D11" s="94"/>
      <c r="E11" s="94"/>
      <c r="F11" s="94"/>
      <c r="G11" s="94" t="s">
        <v>4</v>
      </c>
      <c r="H11" s="38"/>
      <c r="I11" s="94" t="s">
        <v>5</v>
      </c>
      <c r="J11" s="94"/>
      <c r="K11" s="94"/>
      <c r="L11" s="94"/>
      <c r="M11" s="94"/>
    </row>
    <row r="12" spans="1:19" ht="30">
      <c r="A12" s="4" t="s">
        <v>20</v>
      </c>
      <c r="B12" s="4" t="s">
        <v>6</v>
      </c>
      <c r="C12" s="5" t="s">
        <v>7</v>
      </c>
      <c r="D12" s="5" t="s">
        <v>8</v>
      </c>
      <c r="E12" s="5" t="s">
        <v>9</v>
      </c>
      <c r="F12" s="5" t="s">
        <v>10</v>
      </c>
      <c r="G12" s="94"/>
      <c r="H12" s="5" t="s">
        <v>37</v>
      </c>
      <c r="I12" s="5" t="s">
        <v>38</v>
      </c>
      <c r="J12" s="5" t="s">
        <v>39</v>
      </c>
      <c r="K12" s="5" t="s">
        <v>11</v>
      </c>
      <c r="L12" s="5" t="s">
        <v>0</v>
      </c>
      <c r="M12" s="5" t="s">
        <v>55</v>
      </c>
      <c r="N12" s="41" t="s">
        <v>48</v>
      </c>
      <c r="O12" s="9" t="s">
        <v>51</v>
      </c>
      <c r="P12" s="9" t="s">
        <v>66</v>
      </c>
      <c r="Q12" s="9" t="s">
        <v>65</v>
      </c>
    </row>
    <row r="13" spans="1:19" ht="39.950000000000003" customHeight="1">
      <c r="A13" s="90" t="s">
        <v>112</v>
      </c>
      <c r="B13" s="26" t="s">
        <v>56</v>
      </c>
      <c r="C13" s="30"/>
      <c r="D13" s="37"/>
      <c r="E13" s="37"/>
      <c r="F13" s="37"/>
      <c r="G13" s="37" t="s">
        <v>23</v>
      </c>
      <c r="H13" s="37">
        <v>30071</v>
      </c>
      <c r="I13" s="37" t="s">
        <v>51</v>
      </c>
      <c r="J13" s="45" t="s">
        <v>50</v>
      </c>
      <c r="K13" s="37">
        <v>61300</v>
      </c>
      <c r="L13" s="37" t="s">
        <v>52</v>
      </c>
      <c r="M13" s="31">
        <f>20000+29602.5</f>
        <v>49602.5</v>
      </c>
      <c r="N13" s="10">
        <f>SUM(M16)</f>
        <v>70</v>
      </c>
      <c r="O13" s="42">
        <f>SUM(M13+M14+M15+M40+M42+M44)</f>
        <v>76703.962499999994</v>
      </c>
      <c r="P13" s="43">
        <f>SUM(M27+M35+M37+M39+M41+M45)</f>
        <v>219881.07990000001</v>
      </c>
      <c r="Q13" s="43">
        <v>0</v>
      </c>
      <c r="S13" s="34">
        <f>SUM(N13:Q13)</f>
        <v>296655.04240000003</v>
      </c>
    </row>
    <row r="14" spans="1:19" ht="39.950000000000003" customHeight="1">
      <c r="A14" s="91"/>
      <c r="B14" s="44" t="s">
        <v>109</v>
      </c>
      <c r="C14" s="30"/>
      <c r="D14" s="37"/>
      <c r="E14" s="37"/>
      <c r="F14" s="37"/>
      <c r="G14" s="37" t="s">
        <v>23</v>
      </c>
      <c r="H14" s="37">
        <v>30071</v>
      </c>
      <c r="I14" s="37" t="s">
        <v>51</v>
      </c>
      <c r="J14" s="45" t="s">
        <v>50</v>
      </c>
      <c r="K14" s="37">
        <v>72100</v>
      </c>
      <c r="L14" s="37" t="s">
        <v>58</v>
      </c>
      <c r="M14" s="31">
        <f>8000+4000</f>
        <v>12000</v>
      </c>
      <c r="N14" s="10">
        <v>70</v>
      </c>
      <c r="O14" s="9">
        <v>76704</v>
      </c>
      <c r="P14" s="9">
        <f>343+219538</f>
        <v>219881</v>
      </c>
      <c r="Q14" s="9">
        <v>0</v>
      </c>
      <c r="S14" s="34">
        <f>SUM(N14:Q14)</f>
        <v>296655</v>
      </c>
    </row>
    <row r="15" spans="1:19" ht="39.950000000000003" customHeight="1">
      <c r="A15" s="91"/>
      <c r="B15" s="44" t="s">
        <v>68</v>
      </c>
      <c r="C15" s="30"/>
      <c r="D15" s="37"/>
      <c r="E15" s="37"/>
      <c r="F15" s="37"/>
      <c r="G15" s="37" t="s">
        <v>23</v>
      </c>
      <c r="H15" s="37">
        <v>30071</v>
      </c>
      <c r="I15" s="37" t="s">
        <v>51</v>
      </c>
      <c r="J15" s="45" t="s">
        <v>50</v>
      </c>
      <c r="K15" s="37">
        <v>71600</v>
      </c>
      <c r="L15" s="37" t="s">
        <v>54</v>
      </c>
      <c r="M15" s="31">
        <f>4085+1000</f>
        <v>5085</v>
      </c>
      <c r="N15" s="10">
        <f>SUM(N14-N13)</f>
        <v>0</v>
      </c>
      <c r="O15" s="10">
        <f t="shared" ref="O15:Q15" si="0">SUM(O14-O13)</f>
        <v>3.7500000005820766E-2</v>
      </c>
      <c r="P15" s="10">
        <f t="shared" si="0"/>
        <v>-7.99000000115484E-2</v>
      </c>
      <c r="Q15" s="10">
        <f t="shared" si="0"/>
        <v>0</v>
      </c>
    </row>
    <row r="16" spans="1:19" ht="39.950000000000003" customHeight="1">
      <c r="A16" s="91"/>
      <c r="B16" s="44" t="s">
        <v>71</v>
      </c>
      <c r="C16" s="30"/>
      <c r="D16" s="30"/>
      <c r="E16" s="37"/>
      <c r="F16" s="37"/>
      <c r="G16" s="37" t="s">
        <v>23</v>
      </c>
      <c r="H16" s="37">
        <v>30000</v>
      </c>
      <c r="I16" s="37" t="s">
        <v>48</v>
      </c>
      <c r="J16" s="45" t="s">
        <v>49</v>
      </c>
      <c r="K16" s="37">
        <v>74500</v>
      </c>
      <c r="L16" s="37" t="s">
        <v>60</v>
      </c>
      <c r="M16" s="31">
        <v>70</v>
      </c>
    </row>
    <row r="17" spans="1:14" ht="39.950000000000003" customHeight="1">
      <c r="A17" s="91"/>
      <c r="B17" s="44"/>
      <c r="C17" s="37"/>
      <c r="D17" s="37"/>
      <c r="E17" s="37"/>
      <c r="F17" s="37"/>
      <c r="G17" s="37"/>
      <c r="H17" s="37"/>
      <c r="I17" s="37"/>
      <c r="J17" s="37"/>
      <c r="K17" s="37"/>
      <c r="L17" s="37"/>
      <c r="M17" s="24"/>
    </row>
    <row r="18" spans="1:14" ht="39.950000000000003" customHeight="1">
      <c r="A18" s="91"/>
      <c r="B18" s="22"/>
      <c r="C18" s="37"/>
      <c r="D18" s="37"/>
      <c r="E18" s="23"/>
      <c r="F18" s="23"/>
      <c r="G18" s="23"/>
      <c r="H18" s="23"/>
      <c r="I18" s="23"/>
      <c r="J18" s="23"/>
      <c r="K18" s="23"/>
      <c r="L18" s="23"/>
      <c r="M18" s="24"/>
      <c r="N18" s="34"/>
    </row>
    <row r="19" spans="1:14" ht="297" customHeight="1">
      <c r="A19" s="92"/>
      <c r="B19" s="22"/>
      <c r="C19" s="23"/>
      <c r="D19" s="23"/>
      <c r="E19" s="23"/>
      <c r="F19" s="23"/>
      <c r="G19" s="23"/>
      <c r="H19" s="23"/>
      <c r="I19" s="23"/>
      <c r="J19" s="23"/>
      <c r="K19" s="23"/>
      <c r="L19" s="23"/>
      <c r="M19" s="24"/>
    </row>
    <row r="20" spans="1:14" ht="15.75">
      <c r="A20" s="89" t="s">
        <v>36</v>
      </c>
      <c r="B20" s="89"/>
      <c r="C20" s="89"/>
      <c r="D20" s="89"/>
      <c r="E20" s="89"/>
      <c r="F20" s="89"/>
      <c r="G20" s="89"/>
      <c r="H20" s="89"/>
      <c r="I20" s="89"/>
      <c r="J20" s="89"/>
      <c r="K20" s="89"/>
      <c r="L20" s="89"/>
      <c r="M20" s="20">
        <f>SUM(M13:M19)</f>
        <v>66757.5</v>
      </c>
    </row>
    <row r="21" spans="1:14" ht="39.950000000000003" customHeight="1">
      <c r="A21" s="90" t="s">
        <v>113</v>
      </c>
      <c r="B21" s="26" t="s">
        <v>57</v>
      </c>
      <c r="C21" s="30"/>
      <c r="D21" s="30"/>
      <c r="E21" s="30"/>
      <c r="F21" s="30"/>
      <c r="G21" s="27" t="s">
        <v>23</v>
      </c>
      <c r="H21" s="27">
        <v>30000</v>
      </c>
      <c r="I21" s="27" t="s">
        <v>59</v>
      </c>
      <c r="J21" s="27">
        <v>11790</v>
      </c>
      <c r="K21" s="27">
        <v>61300</v>
      </c>
      <c r="L21" s="27" t="s">
        <v>52</v>
      </c>
      <c r="M21" s="31">
        <f>45000+19000-20000</f>
        <v>44000</v>
      </c>
    </row>
    <row r="22" spans="1:14" ht="39.950000000000003" customHeight="1">
      <c r="A22" s="91"/>
      <c r="B22" s="22" t="s">
        <v>69</v>
      </c>
      <c r="C22" s="30"/>
      <c r="D22" s="30"/>
      <c r="E22" s="30"/>
      <c r="F22" s="30"/>
      <c r="G22" s="37" t="s">
        <v>23</v>
      </c>
      <c r="H22" s="37">
        <v>30000</v>
      </c>
      <c r="I22" s="37" t="s">
        <v>59</v>
      </c>
      <c r="J22" s="37">
        <v>11790</v>
      </c>
      <c r="K22" s="37">
        <v>61100</v>
      </c>
      <c r="L22" s="23" t="s">
        <v>53</v>
      </c>
      <c r="M22" s="31"/>
    </row>
    <row r="23" spans="1:14" ht="39.950000000000003" customHeight="1">
      <c r="A23" s="91"/>
      <c r="B23" s="22" t="s">
        <v>72</v>
      </c>
      <c r="C23" s="30"/>
      <c r="D23" s="30"/>
      <c r="E23" s="30"/>
      <c r="F23" s="30"/>
      <c r="G23" s="37" t="s">
        <v>23</v>
      </c>
      <c r="H23" s="37">
        <v>30000</v>
      </c>
      <c r="I23" s="37" t="s">
        <v>59</v>
      </c>
      <c r="J23" s="37">
        <v>11790</v>
      </c>
      <c r="K23" s="37">
        <v>71600</v>
      </c>
      <c r="L23" s="23" t="s">
        <v>30</v>
      </c>
      <c r="M23" s="31">
        <v>4000</v>
      </c>
    </row>
    <row r="24" spans="1:14" ht="39.950000000000003" customHeight="1">
      <c r="A24" s="91"/>
      <c r="B24" s="22" t="s">
        <v>70</v>
      </c>
      <c r="C24" s="32"/>
      <c r="D24" s="32"/>
      <c r="E24" s="32"/>
      <c r="F24" s="32"/>
      <c r="G24" s="37" t="s">
        <v>23</v>
      </c>
      <c r="H24" s="37">
        <v>30000</v>
      </c>
      <c r="I24" s="37" t="s">
        <v>59</v>
      </c>
      <c r="J24" s="37">
        <v>11790</v>
      </c>
      <c r="K24" s="37">
        <v>72100</v>
      </c>
      <c r="L24" s="23" t="s">
        <v>58</v>
      </c>
      <c r="M24" s="31">
        <f>2500+3074+20000</f>
        <v>25574</v>
      </c>
    </row>
    <row r="25" spans="1:14" ht="39.950000000000003" customHeight="1">
      <c r="A25" s="91"/>
      <c r="B25" s="22" t="s">
        <v>67</v>
      </c>
      <c r="C25" s="30"/>
      <c r="D25" s="30"/>
      <c r="E25" s="30"/>
      <c r="F25" s="30"/>
      <c r="G25" s="37" t="s">
        <v>23</v>
      </c>
      <c r="H25" s="37">
        <v>30000</v>
      </c>
      <c r="I25" s="37" t="s">
        <v>59</v>
      </c>
      <c r="J25" s="37">
        <v>11790</v>
      </c>
      <c r="K25" s="37">
        <v>74500</v>
      </c>
      <c r="L25" s="23" t="s">
        <v>60</v>
      </c>
      <c r="M25" s="31">
        <f>352+648</f>
        <v>1000</v>
      </c>
    </row>
    <row r="26" spans="1:14" ht="222" customHeight="1">
      <c r="A26" s="92"/>
      <c r="B26" s="22"/>
      <c r="C26" s="23"/>
      <c r="D26" s="23"/>
      <c r="E26" s="23"/>
      <c r="F26" s="23"/>
      <c r="G26" s="23"/>
      <c r="H26" s="23"/>
      <c r="I26" s="23"/>
      <c r="J26" s="23"/>
      <c r="K26" s="23"/>
      <c r="L26" s="23"/>
      <c r="M26" s="24"/>
    </row>
    <row r="27" spans="1:14" ht="18.95" customHeight="1">
      <c r="A27" s="89" t="s">
        <v>63</v>
      </c>
      <c r="B27" s="89"/>
      <c r="C27" s="89"/>
      <c r="D27" s="89"/>
      <c r="E27" s="89"/>
      <c r="F27" s="89"/>
      <c r="G27" s="89"/>
      <c r="H27" s="89"/>
      <c r="I27" s="89"/>
      <c r="J27" s="89"/>
      <c r="K27" s="89"/>
      <c r="L27" s="89"/>
      <c r="M27" s="20">
        <f>SUM(M21:M26)</f>
        <v>74574</v>
      </c>
    </row>
    <row r="28" spans="1:14" ht="39.950000000000003" customHeight="1">
      <c r="A28" s="90" t="s">
        <v>114</v>
      </c>
      <c r="B28" s="26" t="s">
        <v>61</v>
      </c>
      <c r="C28" s="30"/>
      <c r="D28" s="30"/>
      <c r="E28" s="30"/>
      <c r="F28" s="30"/>
      <c r="G28" s="27" t="s">
        <v>23</v>
      </c>
      <c r="H28" s="27">
        <v>30000</v>
      </c>
      <c r="I28" s="27" t="s">
        <v>59</v>
      </c>
      <c r="J28" s="27">
        <v>11790</v>
      </c>
      <c r="K28" s="27">
        <v>61300</v>
      </c>
      <c r="L28" s="27" t="s">
        <v>52</v>
      </c>
      <c r="M28" s="31">
        <f>45000+14000-49.5-25000</f>
        <v>33950.5</v>
      </c>
    </row>
    <row r="29" spans="1:14" ht="64.5" customHeight="1">
      <c r="A29" s="91"/>
      <c r="B29" s="22" t="s">
        <v>115</v>
      </c>
      <c r="C29" s="30"/>
      <c r="D29" s="30"/>
      <c r="E29" s="30"/>
      <c r="F29" s="30"/>
      <c r="G29" s="23" t="s">
        <v>23</v>
      </c>
      <c r="H29" s="23">
        <v>30000</v>
      </c>
      <c r="I29" s="27" t="s">
        <v>59</v>
      </c>
      <c r="J29" s="27">
        <v>11790</v>
      </c>
      <c r="K29" s="23">
        <v>61100</v>
      </c>
      <c r="L29" s="23" t="s">
        <v>53</v>
      </c>
      <c r="M29" s="31"/>
    </row>
    <row r="30" spans="1:14" ht="39.950000000000003" customHeight="1">
      <c r="A30" s="91"/>
      <c r="B30" s="22" t="s">
        <v>116</v>
      </c>
      <c r="C30" s="37"/>
      <c r="D30" s="37"/>
      <c r="E30" s="30"/>
      <c r="F30" s="37"/>
      <c r="G30" s="23" t="s">
        <v>23</v>
      </c>
      <c r="H30" s="23">
        <v>30000</v>
      </c>
      <c r="I30" s="27" t="s">
        <v>59</v>
      </c>
      <c r="J30" s="27">
        <v>11790</v>
      </c>
      <c r="K30" s="23">
        <v>71600</v>
      </c>
      <c r="L30" s="23" t="s">
        <v>30</v>
      </c>
      <c r="M30" s="31">
        <v>1000</v>
      </c>
    </row>
    <row r="31" spans="1:14" ht="39.950000000000003" customHeight="1">
      <c r="A31" s="91"/>
      <c r="B31" s="22" t="s">
        <v>117</v>
      </c>
      <c r="C31" s="44"/>
      <c r="D31" s="44"/>
      <c r="E31" s="32"/>
      <c r="F31" s="32"/>
      <c r="G31" s="27" t="s">
        <v>23</v>
      </c>
      <c r="H31" s="23">
        <v>30000</v>
      </c>
      <c r="I31" s="27" t="s">
        <v>59</v>
      </c>
      <c r="J31" s="27">
        <v>11790</v>
      </c>
      <c r="K31" s="27">
        <v>72100</v>
      </c>
      <c r="L31" s="23" t="s">
        <v>58</v>
      </c>
      <c r="M31" s="33">
        <f>3000+2000+25000</f>
        <v>30000</v>
      </c>
    </row>
    <row r="32" spans="1:14" ht="45">
      <c r="A32" s="91"/>
      <c r="B32" s="22" t="s">
        <v>118</v>
      </c>
      <c r="C32" s="37"/>
      <c r="D32" s="37"/>
      <c r="E32" s="30"/>
      <c r="F32" s="30"/>
      <c r="G32" s="23" t="s">
        <v>23</v>
      </c>
      <c r="H32" s="23">
        <v>30000</v>
      </c>
      <c r="I32" s="27" t="s">
        <v>59</v>
      </c>
      <c r="J32" s="27">
        <v>11790</v>
      </c>
      <c r="K32" s="23">
        <v>74500</v>
      </c>
      <c r="L32" s="23" t="s">
        <v>60</v>
      </c>
      <c r="M32" s="31"/>
    </row>
    <row r="33" spans="1:14" ht="39.950000000000003" customHeight="1">
      <c r="A33" s="91"/>
      <c r="B33" s="44"/>
      <c r="C33" s="37"/>
      <c r="D33" s="37"/>
      <c r="E33" s="37"/>
      <c r="F33" s="37"/>
      <c r="G33" s="23"/>
      <c r="H33" s="23"/>
      <c r="I33" s="23"/>
      <c r="J33" s="23"/>
      <c r="K33" s="23"/>
      <c r="L33" s="23"/>
      <c r="M33" s="24"/>
    </row>
    <row r="34" spans="1:14" ht="184.5" customHeight="1">
      <c r="A34" s="92"/>
      <c r="B34" s="22"/>
      <c r="C34" s="23"/>
      <c r="D34" s="23"/>
      <c r="E34" s="23"/>
      <c r="F34" s="23"/>
      <c r="G34" s="23"/>
      <c r="H34" s="23"/>
      <c r="I34" s="23"/>
      <c r="J34" s="23"/>
      <c r="K34" s="23"/>
      <c r="L34" s="23"/>
      <c r="M34" s="24"/>
    </row>
    <row r="35" spans="1:14" ht="18.95" customHeight="1">
      <c r="A35" s="89" t="s">
        <v>64</v>
      </c>
      <c r="B35" s="89"/>
      <c r="C35" s="89"/>
      <c r="D35" s="89"/>
      <c r="E35" s="89"/>
      <c r="F35" s="89"/>
      <c r="G35" s="89"/>
      <c r="H35" s="89"/>
      <c r="I35" s="89"/>
      <c r="J35" s="89"/>
      <c r="K35" s="89"/>
      <c r="L35" s="89"/>
      <c r="M35" s="20">
        <f>SUM(M28:M34)</f>
        <v>64950.5</v>
      </c>
    </row>
    <row r="36" spans="1:14" ht="30" customHeight="1">
      <c r="A36" s="90" t="s">
        <v>29</v>
      </c>
      <c r="B36" s="26" t="s">
        <v>29</v>
      </c>
      <c r="C36" s="26"/>
      <c r="D36" s="26"/>
      <c r="E36" s="26"/>
      <c r="F36" s="26"/>
      <c r="G36" s="26"/>
      <c r="H36" s="26"/>
      <c r="I36" s="26"/>
      <c r="J36" s="26"/>
      <c r="K36" s="26"/>
      <c r="L36" s="26"/>
      <c r="M36" s="26"/>
    </row>
    <row r="37" spans="1:14" ht="30" customHeight="1">
      <c r="A37" s="91"/>
      <c r="B37" s="22" t="s">
        <v>40</v>
      </c>
      <c r="C37" s="23" t="s">
        <v>12</v>
      </c>
      <c r="D37" s="23" t="s">
        <v>12</v>
      </c>
      <c r="E37" s="23" t="s">
        <v>12</v>
      </c>
      <c r="F37" s="23" t="s">
        <v>12</v>
      </c>
      <c r="G37" s="23" t="s">
        <v>23</v>
      </c>
      <c r="H37" s="23">
        <v>30000</v>
      </c>
      <c r="I37" s="27" t="s">
        <v>59</v>
      </c>
      <c r="J37" s="27">
        <v>11790</v>
      </c>
      <c r="K37" s="23">
        <v>73120</v>
      </c>
      <c r="L37" s="22" t="s">
        <v>40</v>
      </c>
      <c r="M37" s="31">
        <v>55000</v>
      </c>
      <c r="N37" s="28" t="s">
        <v>110</v>
      </c>
    </row>
    <row r="38" spans="1:14" ht="30" customHeight="1">
      <c r="A38" s="91"/>
      <c r="B38" s="22" t="s">
        <v>41</v>
      </c>
      <c r="C38" s="23" t="s">
        <v>12</v>
      </c>
      <c r="D38" s="23" t="s">
        <v>12</v>
      </c>
      <c r="E38" s="23" t="s">
        <v>12</v>
      </c>
      <c r="F38" s="23" t="s">
        <v>12</v>
      </c>
      <c r="G38" s="23" t="s">
        <v>23</v>
      </c>
      <c r="H38" s="23"/>
      <c r="I38" s="23"/>
      <c r="J38" s="23"/>
      <c r="K38" s="23">
        <v>73120</v>
      </c>
      <c r="L38" s="22" t="s">
        <v>41</v>
      </c>
      <c r="M38" s="31">
        <v>0</v>
      </c>
      <c r="N38" s="28" t="s">
        <v>111</v>
      </c>
    </row>
    <row r="39" spans="1:14" ht="30" customHeight="1">
      <c r="A39" s="91"/>
      <c r="B39" s="106" t="s">
        <v>26</v>
      </c>
      <c r="C39" s="23" t="s">
        <v>12</v>
      </c>
      <c r="D39" s="23" t="s">
        <v>12</v>
      </c>
      <c r="E39" s="23" t="s">
        <v>12</v>
      </c>
      <c r="F39" s="23" t="s">
        <v>12</v>
      </c>
      <c r="G39" s="23" t="s">
        <v>23</v>
      </c>
      <c r="H39" s="23">
        <v>30000</v>
      </c>
      <c r="I39" s="27" t="s">
        <v>59</v>
      </c>
      <c r="J39" s="27">
        <v>11790</v>
      </c>
      <c r="K39" s="23">
        <v>72400</v>
      </c>
      <c r="L39" s="35" t="s">
        <v>31</v>
      </c>
      <c r="M39" s="31">
        <f>SUM(M27+M35)*0.025</f>
        <v>3488.1125000000002</v>
      </c>
    </row>
    <row r="40" spans="1:14" ht="30" customHeight="1">
      <c r="A40" s="91"/>
      <c r="B40" s="107"/>
      <c r="C40" s="23" t="s">
        <v>12</v>
      </c>
      <c r="D40" s="23" t="s">
        <v>12</v>
      </c>
      <c r="E40" s="23" t="s">
        <v>12</v>
      </c>
      <c r="F40" s="23" t="s">
        <v>12</v>
      </c>
      <c r="G40" s="23" t="s">
        <v>23</v>
      </c>
      <c r="H40" s="23">
        <v>30071</v>
      </c>
      <c r="I40" s="23" t="s">
        <v>51</v>
      </c>
      <c r="J40" s="29" t="s">
        <v>50</v>
      </c>
      <c r="K40" s="23">
        <v>72400</v>
      </c>
      <c r="L40" s="23" t="s">
        <v>31</v>
      </c>
      <c r="M40" s="31">
        <f>SUM(M13+M14+M15)*0.025</f>
        <v>1667.1875</v>
      </c>
    </row>
    <row r="41" spans="1:14" ht="30" customHeight="1">
      <c r="A41" s="91"/>
      <c r="B41" s="108" t="s">
        <v>27</v>
      </c>
      <c r="C41" s="23" t="s">
        <v>12</v>
      </c>
      <c r="D41" s="23" t="s">
        <v>12</v>
      </c>
      <c r="E41" s="23" t="s">
        <v>12</v>
      </c>
      <c r="F41" s="23" t="s">
        <v>12</v>
      </c>
      <c r="G41" s="23" t="s">
        <v>23</v>
      </c>
      <c r="H41" s="23">
        <v>30000</v>
      </c>
      <c r="I41" s="27" t="s">
        <v>59</v>
      </c>
      <c r="J41" s="27">
        <v>11790</v>
      </c>
      <c r="K41" s="23">
        <v>74300</v>
      </c>
      <c r="L41" s="23" t="s">
        <v>32</v>
      </c>
      <c r="M41" s="31">
        <f>SUM(M27+M35)*0.04</f>
        <v>5580.9800000000005</v>
      </c>
    </row>
    <row r="42" spans="1:14" ht="30" customHeight="1">
      <c r="A42" s="91"/>
      <c r="B42" s="109"/>
      <c r="C42" s="23" t="s">
        <v>12</v>
      </c>
      <c r="D42" s="23" t="s">
        <v>12</v>
      </c>
      <c r="E42" s="23" t="s">
        <v>12</v>
      </c>
      <c r="F42" s="23" t="s">
        <v>12</v>
      </c>
      <c r="G42" s="23" t="s">
        <v>23</v>
      </c>
      <c r="H42" s="23">
        <v>30071</v>
      </c>
      <c r="I42" s="23" t="s">
        <v>51</v>
      </c>
      <c r="J42" s="29" t="s">
        <v>50</v>
      </c>
      <c r="K42" s="23">
        <v>74300</v>
      </c>
      <c r="L42" s="23" t="s">
        <v>32</v>
      </c>
      <c r="M42" s="31">
        <f>SUM(M13+M14+M15)*0.04</f>
        <v>2667.5</v>
      </c>
    </row>
    <row r="43" spans="1:14" ht="30" customHeight="1">
      <c r="A43" s="91"/>
      <c r="B43" s="22" t="s">
        <v>28</v>
      </c>
      <c r="C43" s="23" t="s">
        <v>12</v>
      </c>
      <c r="D43" s="23" t="s">
        <v>12</v>
      </c>
      <c r="E43" s="23" t="s">
        <v>12</v>
      </c>
      <c r="F43" s="23" t="s">
        <v>12</v>
      </c>
      <c r="G43" s="23" t="s">
        <v>23</v>
      </c>
      <c r="H43" s="23"/>
      <c r="I43" s="23"/>
      <c r="J43" s="23"/>
      <c r="K43" s="23">
        <v>74100</v>
      </c>
      <c r="L43" s="23" t="s">
        <v>33</v>
      </c>
      <c r="M43" s="31">
        <v>0</v>
      </c>
    </row>
    <row r="44" spans="1:14" ht="30" customHeight="1">
      <c r="A44" s="91"/>
      <c r="B44" s="108" t="s">
        <v>24</v>
      </c>
      <c r="C44" s="23" t="s">
        <v>12</v>
      </c>
      <c r="D44" s="23" t="s">
        <v>12</v>
      </c>
      <c r="E44" s="23" t="s">
        <v>12</v>
      </c>
      <c r="F44" s="23" t="s">
        <v>12</v>
      </c>
      <c r="G44" s="23" t="s">
        <v>23</v>
      </c>
      <c r="H44" s="23">
        <v>30071</v>
      </c>
      <c r="I44" s="23" t="s">
        <v>51</v>
      </c>
      <c r="J44" s="29" t="s">
        <v>50</v>
      </c>
      <c r="K44" s="23">
        <v>75100</v>
      </c>
      <c r="L44" s="23" t="s">
        <v>34</v>
      </c>
      <c r="M44" s="31">
        <f>SUM(M13+M14+M15+M40+M42)*0.08</f>
        <v>5681.7750000000005</v>
      </c>
    </row>
    <row r="45" spans="1:14" ht="30" customHeight="1">
      <c r="A45" s="92"/>
      <c r="B45" s="109"/>
      <c r="C45" s="23" t="s">
        <v>12</v>
      </c>
      <c r="D45" s="23" t="s">
        <v>12</v>
      </c>
      <c r="E45" s="23" t="s">
        <v>12</v>
      </c>
      <c r="F45" s="23" t="s">
        <v>12</v>
      </c>
      <c r="G45" s="23" t="s">
        <v>23</v>
      </c>
      <c r="H45" s="23">
        <v>30000</v>
      </c>
      <c r="I45" s="27" t="s">
        <v>59</v>
      </c>
      <c r="J45" s="27">
        <v>11790</v>
      </c>
      <c r="K45" s="23">
        <v>75100</v>
      </c>
      <c r="L45" s="23" t="s">
        <v>34</v>
      </c>
      <c r="M45" s="31">
        <f>SUM(M27+M35+M37+M39+M41)*0.08</f>
        <v>16287.4874</v>
      </c>
    </row>
    <row r="46" spans="1:14" ht="15.75">
      <c r="A46" s="95" t="s">
        <v>35</v>
      </c>
      <c r="B46" s="96"/>
      <c r="C46" s="96"/>
      <c r="D46" s="96"/>
      <c r="E46" s="96"/>
      <c r="F46" s="96"/>
      <c r="G46" s="96"/>
      <c r="H46" s="96"/>
      <c r="I46" s="96"/>
      <c r="J46" s="96"/>
      <c r="K46" s="96"/>
      <c r="L46" s="97"/>
      <c r="M46" s="20">
        <f>SUM(M37:M45)</f>
        <v>90373.042399999991</v>
      </c>
    </row>
    <row r="47" spans="1:14" ht="31.5" customHeight="1">
      <c r="A47" s="98" t="s">
        <v>74</v>
      </c>
      <c r="B47" s="99"/>
      <c r="C47" s="99"/>
      <c r="D47" s="99"/>
      <c r="E47" s="99"/>
      <c r="F47" s="99"/>
      <c r="G47" s="99"/>
      <c r="H47" s="99"/>
      <c r="I47" s="99"/>
      <c r="J47" s="99"/>
      <c r="K47" s="99"/>
      <c r="L47" s="100"/>
      <c r="M47" s="18">
        <f>SUM(M20+M27+M35+M46)</f>
        <v>296655.04239999998</v>
      </c>
    </row>
    <row r="48" spans="1:14" ht="30" customHeight="1">
      <c r="A48" s="1"/>
      <c r="B48" s="1"/>
      <c r="C48" s="1"/>
      <c r="D48" s="1"/>
      <c r="E48" s="1"/>
      <c r="F48" s="1"/>
      <c r="G48" s="8"/>
      <c r="H48" s="8"/>
      <c r="I48" s="8"/>
      <c r="J48" s="11"/>
      <c r="K48" s="8"/>
      <c r="L48" s="12"/>
      <c r="M48" s="12"/>
    </row>
    <row r="49" spans="1:14" ht="31.5" customHeight="1">
      <c r="A49" s="101" t="s">
        <v>16</v>
      </c>
      <c r="B49" s="102"/>
      <c r="C49" s="102"/>
      <c r="D49" s="102"/>
      <c r="E49" s="102"/>
      <c r="F49" s="102"/>
      <c r="G49" s="102"/>
      <c r="H49" s="102"/>
      <c r="I49" s="102"/>
      <c r="J49" s="102"/>
      <c r="K49" s="102"/>
      <c r="L49" s="102"/>
      <c r="M49" s="103"/>
    </row>
    <row r="50" spans="1:14" ht="31.5" customHeight="1">
      <c r="A50" s="12"/>
      <c r="B50" s="25"/>
      <c r="C50" s="25"/>
      <c r="D50" s="25"/>
      <c r="E50" s="25"/>
      <c r="F50" s="25"/>
      <c r="G50" s="25"/>
      <c r="H50" s="25"/>
      <c r="I50" s="25"/>
      <c r="J50" s="12"/>
      <c r="K50" s="25"/>
      <c r="L50" s="25"/>
      <c r="M50" s="25"/>
      <c r="N50" s="9"/>
    </row>
    <row r="51" spans="1:14" ht="30.75" customHeight="1">
      <c r="A51" s="1"/>
      <c r="B51" s="1"/>
      <c r="C51" s="1"/>
      <c r="D51" s="1"/>
      <c r="E51" s="1"/>
      <c r="F51" s="1"/>
      <c r="G51" s="1"/>
      <c r="H51" s="1"/>
      <c r="I51" s="1"/>
      <c r="J51" s="12"/>
      <c r="K51" s="1"/>
      <c r="L51" s="12"/>
      <c r="M51" s="12"/>
      <c r="N51" s="9"/>
    </row>
    <row r="52" spans="1:14" ht="15" customHeight="1">
      <c r="A52" s="13" t="s">
        <v>62</v>
      </c>
      <c r="B52" s="17"/>
      <c r="H52" s="40"/>
      <c r="I52" s="104" t="s">
        <v>17</v>
      </c>
      <c r="J52" s="104"/>
      <c r="K52" s="104"/>
      <c r="L52" s="104"/>
      <c r="M52" s="104"/>
      <c r="N52" s="9"/>
    </row>
    <row r="53" spans="1:14" ht="15" customHeight="1">
      <c r="A53" s="14" t="s">
        <v>18</v>
      </c>
      <c r="B53" s="36"/>
      <c r="H53" s="40"/>
      <c r="I53" s="105" t="s">
        <v>19</v>
      </c>
      <c r="J53" s="105"/>
      <c r="K53" s="105"/>
      <c r="L53" s="105"/>
      <c r="M53" s="105"/>
      <c r="N53" s="9"/>
    </row>
    <row r="54" spans="1:14">
      <c r="A54" s="14"/>
      <c r="B54" s="1"/>
      <c r="C54" s="39"/>
      <c r="D54" s="40"/>
      <c r="E54" s="40"/>
      <c r="F54" s="40"/>
      <c r="G54" s="40"/>
      <c r="H54" s="40"/>
      <c r="I54" s="15"/>
      <c r="J54" s="1"/>
      <c r="K54" s="8"/>
      <c r="N54" s="9"/>
    </row>
    <row r="55" spans="1:14">
      <c r="A55" s="14"/>
      <c r="B55" s="1"/>
      <c r="C55" s="39"/>
      <c r="D55" s="40"/>
      <c r="E55" s="40"/>
      <c r="F55" s="40"/>
      <c r="G55" s="40"/>
      <c r="H55" s="40"/>
      <c r="I55" s="15"/>
      <c r="J55" s="1"/>
      <c r="K55" s="8"/>
      <c r="N55" s="9"/>
    </row>
    <row r="56" spans="1:14" s="12" customFormat="1"/>
    <row r="57" spans="1:14" s="12" customFormat="1"/>
    <row r="58" spans="1:14" s="12" customFormat="1"/>
    <row r="59" spans="1:14" s="12" customFormat="1"/>
    <row r="60" spans="1:14" s="12" customFormat="1"/>
    <row r="61" spans="1:14" s="12" customFormat="1" ht="52.5" customHeight="1"/>
    <row r="62" spans="1:14" s="12" customFormat="1"/>
    <row r="63" spans="1:14" s="12" customFormat="1"/>
    <row r="64" spans="1:14" s="12" customFormat="1"/>
    <row r="65" s="12" customFormat="1"/>
    <row r="66" s="12" customFormat="1"/>
    <row r="67" s="12" customFormat="1" ht="98.25" customHeight="1"/>
    <row r="68" s="12" customFormat="1"/>
    <row r="69" s="12" customFormat="1" ht="42.75" customHeight="1"/>
    <row r="70" s="12" customFormat="1" ht="28.5" customHeight="1"/>
    <row r="71" s="12" customFormat="1"/>
    <row r="72" s="12" customFormat="1"/>
    <row r="73" s="12" customFormat="1" ht="15.75" customHeigh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ht="60" customHeight="1"/>
    <row r="85" s="12" customFormat="1"/>
    <row r="86" s="12" customFormat="1"/>
    <row r="87" s="12" customFormat="1" ht="45" customHeight="1"/>
    <row r="88" s="12" customFormat="1"/>
    <row r="89" s="12" customFormat="1" ht="35.25" customHeight="1"/>
    <row r="90" s="12" customFormat="1"/>
    <row r="91" s="12" customFormat="1"/>
    <row r="92" s="12" customFormat="1"/>
    <row r="93" s="12" customFormat="1"/>
    <row r="94" s="12" customFormat="1" ht="33.75" customHeigh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sheetData>
  <mergeCells count="25">
    <mergeCell ref="A35:L35"/>
    <mergeCell ref="A36:A45"/>
    <mergeCell ref="B39:B40"/>
    <mergeCell ref="B41:B42"/>
    <mergeCell ref="B44:B45"/>
    <mergeCell ref="A46:L46"/>
    <mergeCell ref="A47:L47"/>
    <mergeCell ref="A49:M49"/>
    <mergeCell ref="I52:M52"/>
    <mergeCell ref="I53:M53"/>
    <mergeCell ref="A20:L20"/>
    <mergeCell ref="A21:A26"/>
    <mergeCell ref="A27:L27"/>
    <mergeCell ref="A28:A34"/>
    <mergeCell ref="B8:L8"/>
    <mergeCell ref="B9:L9"/>
    <mergeCell ref="C11:F11"/>
    <mergeCell ref="G11:G12"/>
    <mergeCell ref="I11:M11"/>
    <mergeCell ref="A13:A19"/>
    <mergeCell ref="B2:L3"/>
    <mergeCell ref="B4:L4"/>
    <mergeCell ref="B5:L5"/>
    <mergeCell ref="B6:L6"/>
    <mergeCell ref="B7:L7"/>
  </mergeCells>
  <pageMargins left="1" right="0.25" top="0.5" bottom="0.5" header="0.3" footer="0.3"/>
  <pageSetup paperSize="9" scale="60" orientation="landscape" r:id="rId1"/>
  <rowBreaks count="3" manualBreakCount="3">
    <brk id="30" max="11" man="1"/>
    <brk id="60" max="11" man="1"/>
    <brk id="9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2"/>
  <sheetViews>
    <sheetView workbookViewId="0">
      <selection activeCell="A3" sqref="A3"/>
    </sheetView>
  </sheetViews>
  <sheetFormatPr defaultColWidth="9.140625" defaultRowHeight="15"/>
  <cols>
    <col min="1" max="1" width="5.42578125" style="47" customWidth="1"/>
    <col min="2" max="2" width="39.42578125" style="47" customWidth="1"/>
    <col min="3" max="3" width="16.7109375" style="47" customWidth="1"/>
    <col min="4" max="4" width="41.28515625" style="47" customWidth="1"/>
    <col min="5" max="5" width="13.140625" style="47" customWidth="1"/>
    <col min="6" max="6" width="17.42578125" style="47" customWidth="1"/>
    <col min="7" max="7" width="19.28515625" style="47" customWidth="1"/>
    <col min="8" max="8" width="18.42578125" style="47" customWidth="1"/>
    <col min="9" max="9" width="23.140625" style="47" customWidth="1"/>
    <col min="10" max="16384" width="9.140625" style="47"/>
  </cols>
  <sheetData>
    <row r="3" spans="1:9">
      <c r="A3" s="46" t="s">
        <v>93</v>
      </c>
      <c r="B3" s="46"/>
    </row>
    <row r="4" spans="1:9">
      <c r="A4" s="46" t="s">
        <v>94</v>
      </c>
      <c r="B4" s="46"/>
    </row>
    <row r="5" spans="1:9">
      <c r="A5" s="46" t="s">
        <v>75</v>
      </c>
      <c r="B5" s="46"/>
    </row>
    <row r="6" spans="1:9" ht="15.75" thickBot="1"/>
    <row r="7" spans="1:9" ht="16.5" thickTop="1" thickBot="1">
      <c r="A7" s="114" t="s">
        <v>76</v>
      </c>
      <c r="B7" s="116" t="s">
        <v>77</v>
      </c>
      <c r="C7" s="48" t="s">
        <v>78</v>
      </c>
      <c r="D7" s="110" t="s">
        <v>79</v>
      </c>
      <c r="E7" s="110" t="s">
        <v>80</v>
      </c>
      <c r="F7" s="110" t="s">
        <v>81</v>
      </c>
      <c r="G7" s="110" t="s">
        <v>82</v>
      </c>
      <c r="H7" s="110" t="s">
        <v>83</v>
      </c>
      <c r="I7" s="112" t="s">
        <v>84</v>
      </c>
    </row>
    <row r="8" spans="1:9" ht="15.75" thickBot="1">
      <c r="A8" s="115"/>
      <c r="B8" s="117"/>
      <c r="C8" s="49"/>
      <c r="D8" s="111"/>
      <c r="E8" s="111"/>
      <c r="F8" s="111"/>
      <c r="G8" s="111"/>
      <c r="H8" s="111"/>
      <c r="I8" s="113"/>
    </row>
    <row r="9" spans="1:9" ht="30.75" thickBot="1">
      <c r="A9" s="50">
        <v>1</v>
      </c>
      <c r="B9" s="51" t="s">
        <v>98</v>
      </c>
      <c r="C9" s="51" t="s">
        <v>85</v>
      </c>
      <c r="D9" s="51" t="s">
        <v>95</v>
      </c>
      <c r="E9" s="52">
        <v>1</v>
      </c>
      <c r="F9" s="53">
        <v>5500</v>
      </c>
      <c r="G9" s="52">
        <v>5500</v>
      </c>
      <c r="H9" s="52">
        <v>5574</v>
      </c>
      <c r="I9" s="54" t="s">
        <v>96</v>
      </c>
    </row>
    <row r="10" spans="1:9" ht="15.75" thickBot="1">
      <c r="A10" s="50">
        <v>2</v>
      </c>
      <c r="B10" s="51" t="s">
        <v>99</v>
      </c>
      <c r="C10" s="51" t="s">
        <v>86</v>
      </c>
      <c r="D10" s="51" t="s">
        <v>97</v>
      </c>
      <c r="E10" s="55">
        <v>1</v>
      </c>
      <c r="F10" s="53">
        <v>12000</v>
      </c>
      <c r="G10" s="56">
        <v>12000</v>
      </c>
      <c r="H10" s="56">
        <v>12000</v>
      </c>
      <c r="I10" s="54" t="s">
        <v>96</v>
      </c>
    </row>
    <row r="11" spans="1:9" ht="15.75" thickBot="1">
      <c r="A11" s="50">
        <v>3</v>
      </c>
      <c r="B11" s="51"/>
      <c r="C11" s="51"/>
      <c r="D11" s="51"/>
      <c r="E11" s="55"/>
      <c r="F11" s="52"/>
      <c r="G11" s="56"/>
      <c r="H11" s="56"/>
      <c r="I11" s="54"/>
    </row>
    <row r="12" spans="1:9" ht="15.75" thickBot="1">
      <c r="A12" s="50">
        <v>4</v>
      </c>
      <c r="B12" s="51"/>
      <c r="C12" s="51"/>
      <c r="D12" s="51"/>
      <c r="E12" s="55"/>
      <c r="F12" s="52"/>
      <c r="G12" s="56"/>
      <c r="H12" s="56"/>
      <c r="I12" s="54"/>
    </row>
    <row r="13" spans="1:9" ht="15.75" thickBot="1">
      <c r="A13" s="57">
        <v>5</v>
      </c>
      <c r="B13" s="58"/>
      <c r="C13" s="58"/>
      <c r="D13" s="58"/>
      <c r="E13" s="59"/>
      <c r="F13" s="60"/>
      <c r="G13" s="60"/>
      <c r="H13" s="61"/>
      <c r="I13" s="54"/>
    </row>
    <row r="14" spans="1:9" ht="15.75" thickTop="1">
      <c r="A14" s="62"/>
      <c r="B14" s="62"/>
      <c r="C14" s="63"/>
      <c r="F14" s="64" t="s">
        <v>87</v>
      </c>
      <c r="G14" s="65">
        <f>SUM(G9:G13)</f>
        <v>17500</v>
      </c>
      <c r="H14" s="65">
        <f>SUM(H9:H13)</f>
        <v>17574</v>
      </c>
    </row>
    <row r="15" spans="1:9">
      <c r="A15" s="46"/>
    </row>
    <row r="17" spans="1:3" ht="15.75">
      <c r="A17" s="66" t="s">
        <v>88</v>
      </c>
      <c r="B17" s="67"/>
      <c r="C17" s="67"/>
    </row>
    <row r="19" spans="1:3">
      <c r="A19" s="47" t="s">
        <v>89</v>
      </c>
    </row>
    <row r="20" spans="1:3">
      <c r="A20" s="47" t="s">
        <v>90</v>
      </c>
    </row>
    <row r="21" spans="1:3">
      <c r="A21" s="68" t="s">
        <v>91</v>
      </c>
    </row>
    <row r="22" spans="1:3">
      <c r="A22" s="69" t="s">
        <v>92</v>
      </c>
    </row>
  </sheetData>
  <mergeCells count="8">
    <mergeCell ref="H7:H8"/>
    <mergeCell ref="I7:I8"/>
    <mergeCell ref="A7:A8"/>
    <mergeCell ref="B7:B8"/>
    <mergeCell ref="D7:D8"/>
    <mergeCell ref="E7:E8"/>
    <mergeCell ref="F7:F8"/>
    <mergeCell ref="G7:G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1"/>
  <sheetViews>
    <sheetView workbookViewId="0">
      <selection activeCell="B5" sqref="B5"/>
    </sheetView>
  </sheetViews>
  <sheetFormatPr defaultColWidth="9.140625" defaultRowHeight="15"/>
  <cols>
    <col min="1" max="1" width="9.140625" style="70"/>
    <col min="2" max="2" width="17" style="70" customWidth="1"/>
    <col min="3" max="3" width="21.28515625" style="71" customWidth="1"/>
    <col min="4" max="5" width="18.140625" style="71" customWidth="1"/>
    <col min="6" max="6" width="18.42578125" style="71" customWidth="1"/>
    <col min="7" max="7" width="28.85546875" style="71" customWidth="1"/>
    <col min="8" max="8" width="27.28515625" style="71" customWidth="1"/>
    <col min="9" max="9" width="23.140625" style="71" customWidth="1"/>
    <col min="10" max="10" width="16.7109375" style="71" customWidth="1"/>
    <col min="11" max="16384" width="9.140625" style="71"/>
  </cols>
  <sheetData>
    <row r="4" spans="1:9" s="47" customFormat="1">
      <c r="A4" s="46" t="s">
        <v>93</v>
      </c>
      <c r="B4" s="46"/>
    </row>
    <row r="5" spans="1:9" s="47" customFormat="1">
      <c r="A5" s="46" t="s">
        <v>94</v>
      </c>
      <c r="B5" s="46"/>
    </row>
    <row r="6" spans="1:9" s="47" customFormat="1">
      <c r="A6" s="46" t="s">
        <v>75</v>
      </c>
      <c r="B6" s="46"/>
    </row>
    <row r="7" spans="1:9" ht="15.75" thickBot="1"/>
    <row r="8" spans="1:9" s="73" customFormat="1" ht="46.5" customHeight="1" thickTop="1">
      <c r="A8" s="72" t="s">
        <v>76</v>
      </c>
      <c r="B8" s="120" t="s">
        <v>100</v>
      </c>
      <c r="C8" s="120" t="s">
        <v>101</v>
      </c>
      <c r="D8" s="120" t="s">
        <v>102</v>
      </c>
      <c r="E8" s="120" t="s">
        <v>103</v>
      </c>
      <c r="F8" s="120" t="s">
        <v>104</v>
      </c>
      <c r="G8" s="120" t="s">
        <v>105</v>
      </c>
      <c r="H8" s="118" t="s">
        <v>106</v>
      </c>
      <c r="I8" s="120" t="s">
        <v>107</v>
      </c>
    </row>
    <row r="9" spans="1:9" s="73" customFormat="1" ht="15.75" thickBot="1">
      <c r="A9" s="74"/>
      <c r="B9" s="121"/>
      <c r="C9" s="121"/>
      <c r="D9" s="121"/>
      <c r="E9" s="121"/>
      <c r="F9" s="121"/>
      <c r="G9" s="121"/>
      <c r="H9" s="119"/>
      <c r="I9" s="121"/>
    </row>
    <row r="10" spans="1:9" s="79" customFormat="1" ht="15.75" thickBot="1">
      <c r="A10" s="75">
        <v>1</v>
      </c>
      <c r="B10" s="76"/>
      <c r="C10" s="77"/>
      <c r="D10" s="76"/>
      <c r="E10" s="76"/>
      <c r="F10" s="76"/>
      <c r="G10" s="76"/>
      <c r="H10" s="78"/>
      <c r="I10" s="76"/>
    </row>
    <row r="11" spans="1:9" s="79" customFormat="1" ht="15.75" thickBot="1">
      <c r="A11" s="75">
        <v>2</v>
      </c>
      <c r="B11" s="77"/>
      <c r="C11" s="77"/>
      <c r="D11" s="76"/>
      <c r="E11" s="76"/>
      <c r="F11" s="76"/>
      <c r="G11" s="76"/>
      <c r="H11" s="76"/>
      <c r="I11" s="76"/>
    </row>
    <row r="12" spans="1:9" s="79" customFormat="1" ht="15.75" thickBot="1">
      <c r="A12" s="75">
        <v>3</v>
      </c>
      <c r="B12" s="77"/>
      <c r="C12" s="77"/>
      <c r="D12" s="76"/>
      <c r="E12" s="76"/>
      <c r="F12" s="76"/>
      <c r="G12" s="76"/>
      <c r="H12" s="76"/>
      <c r="I12" s="76"/>
    </row>
    <row r="13" spans="1:9" s="79" customFormat="1" ht="15.75" thickBot="1">
      <c r="A13" s="75">
        <v>4</v>
      </c>
      <c r="B13" s="77"/>
      <c r="C13" s="77"/>
      <c r="D13" s="76"/>
      <c r="E13" s="76"/>
      <c r="F13" s="76"/>
      <c r="G13" s="76"/>
      <c r="H13" s="76"/>
      <c r="I13" s="76"/>
    </row>
    <row r="14" spans="1:9" s="79" customFormat="1" ht="15.75" thickBot="1">
      <c r="A14" s="75">
        <v>5</v>
      </c>
      <c r="B14" s="77"/>
      <c r="C14" s="77"/>
      <c r="D14" s="76"/>
      <c r="E14" s="76"/>
      <c r="F14" s="76"/>
      <c r="G14" s="76"/>
      <c r="H14" s="76"/>
      <c r="I14" s="76"/>
    </row>
    <row r="15" spans="1:9" s="79" customFormat="1" ht="15.75" thickBot="1">
      <c r="A15" s="75">
        <v>6</v>
      </c>
      <c r="B15" s="76"/>
      <c r="C15" s="77"/>
      <c r="D15" s="76"/>
      <c r="E15" s="76"/>
      <c r="F15" s="76"/>
      <c r="G15" s="76"/>
      <c r="H15" s="76"/>
      <c r="I15" s="76"/>
    </row>
    <row r="16" spans="1:9" s="79" customFormat="1" ht="15.75" thickBot="1">
      <c r="A16" s="75">
        <v>7</v>
      </c>
      <c r="B16" s="77"/>
      <c r="C16" s="77"/>
      <c r="D16" s="76"/>
      <c r="E16" s="76"/>
      <c r="F16" s="76"/>
      <c r="G16" s="76"/>
      <c r="H16" s="76"/>
      <c r="I16" s="76"/>
    </row>
    <row r="17" spans="1:9" s="79" customFormat="1" ht="15.75" thickBot="1">
      <c r="A17" s="75">
        <v>8</v>
      </c>
      <c r="B17" s="77"/>
      <c r="C17" s="77"/>
      <c r="D17" s="76"/>
      <c r="E17" s="76"/>
      <c r="F17" s="76"/>
      <c r="G17" s="76"/>
      <c r="H17" s="76"/>
      <c r="I17" s="76"/>
    </row>
    <row r="18" spans="1:9" s="79" customFormat="1" ht="15.75" thickBot="1">
      <c r="A18" s="75">
        <v>9</v>
      </c>
      <c r="B18" s="77"/>
      <c r="C18" s="77"/>
      <c r="D18" s="76"/>
      <c r="E18" s="76"/>
      <c r="F18" s="76"/>
      <c r="G18" s="76"/>
      <c r="H18" s="76"/>
      <c r="I18" s="76"/>
    </row>
    <row r="19" spans="1:9" s="79" customFormat="1" ht="15.75" thickBot="1">
      <c r="A19" s="80">
        <v>10</v>
      </c>
      <c r="B19" s="81"/>
      <c r="C19" s="81"/>
      <c r="D19" s="76"/>
      <c r="E19" s="76"/>
      <c r="F19" s="76"/>
      <c r="G19" s="76"/>
      <c r="H19" s="76"/>
      <c r="I19" s="76"/>
    </row>
    <row r="20" spans="1:9" ht="15.75" thickTop="1"/>
    <row r="21" spans="1:9">
      <c r="A21" s="46" t="s">
        <v>108</v>
      </c>
    </row>
  </sheetData>
  <mergeCells count="8">
    <mergeCell ref="H8:H9"/>
    <mergeCell ref="I8:I9"/>
    <mergeCell ref="B8:B9"/>
    <mergeCell ref="C8:C9"/>
    <mergeCell ref="D8:D9"/>
    <mergeCell ref="E8:E9"/>
    <mergeCell ref="F8:F9"/>
    <mergeCell ref="G8:G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2018-02-22T09:00:00+00:00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1458</Value>
      <Value>1</Value>
      <Value>1113</Value>
    </TaxCatchAll>
    <c4e2ab2cc9354bbf9064eeb465a566ea xmlns="1ed4137b-41b2-488b-8250-6d369ec27664">
      <Terms xmlns="http://schemas.microsoft.com/office/infopath/2007/PartnerControls"/>
    </c4e2ab2cc9354bbf9064eeb465a566ea>
    <UndpProjectNo xmlns="1ed4137b-41b2-488b-8250-6d369ec27664">00066352</UndpProjectNo>
    <UndpDocStatus xmlns="1ed4137b-41b2-488b-8250-6d369ec27664">Draft</UndpDocStatus>
    <Outcome1 xmlns="f1161f5b-24a3-4c2d-bc81-44cb9325e8ee">82552</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IRQ</TermName>
          <TermId xmlns="http://schemas.microsoft.com/office/infopath/2007/PartnerControls">e1e51b8b-e5a4-4466-a8c5-0d256bb12a90</TermId>
        </TermInfo>
      </Terms>
    </gc6531b704974d528487414686b72f6f>
    <_dlc_DocId xmlns="f1161f5b-24a3-4c2d-bc81-44cb9325e8ee">ATLASPDC-4-78674</_dlc_DocId>
    <_dlc_DocIdUrl xmlns="f1161f5b-24a3-4c2d-bc81-44cb9325e8ee">
      <Url>https://info.undp.org/docs/pdc/_layouts/DocIdRedir.aspx?ID=ATLASPDC-4-78674</Url>
      <Description>ATLASPDC-4-78674</Description>
    </_dlc_DocIdUrl>
    <Document_x0020_Coverage_x0020_Period_x0020_Start_x0020_Date xmlns="f1161f5b-24a3-4c2d-bc81-44cb9325e8ee" xsi:nil="true"/>
    <Document_x0020_Coverage_x0020_Period_x0020_End_x0020_Date xmlns="f1161f5b-24a3-4c2d-bc81-44cb9325e8ee">2019-12-31T05:00:00+00:00</Document_x0020_Coverage_x0020_Period_x0020_End_x0020_Dat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15DB72C6-9485-4C35-ADD2-0B2AA2C74C36}"/>
</file>

<file path=customXml/itemProps2.xml><?xml version="1.0" encoding="utf-8"?>
<ds:datastoreItem xmlns:ds="http://schemas.openxmlformats.org/officeDocument/2006/customXml" ds:itemID="{7024E378-97E6-4C40-AD82-617E0D51191A}"/>
</file>

<file path=customXml/itemProps3.xml><?xml version="1.0" encoding="utf-8"?>
<ds:datastoreItem xmlns:ds="http://schemas.openxmlformats.org/officeDocument/2006/customXml" ds:itemID="{0E2FE31C-E6D8-459E-A551-4584D50F09F5}"/>
</file>

<file path=customXml/itemProps4.xml><?xml version="1.0" encoding="utf-8"?>
<ds:datastoreItem xmlns:ds="http://schemas.openxmlformats.org/officeDocument/2006/customXml" ds:itemID="{1E2A960D-EF39-4BD5-BFAD-E838BBE35F9A}"/>
</file>

<file path=customXml/itemProps5.xml><?xml version="1.0" encoding="utf-8"?>
<ds:datastoreItem xmlns:ds="http://schemas.openxmlformats.org/officeDocument/2006/customXml" ds:itemID="{1B05578F-DE00-4518-B333-B203C9CE7A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2017</vt:lpstr>
      <vt:lpstr>Procurement Plan</vt:lpstr>
      <vt:lpstr>Recruitment Plan</vt:lpstr>
      <vt:lpstr>'2017'!Print_Area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2006-09-16T00:00:00Z</dcterms:created>
  <dcterms:modified xsi:type="dcterms:W3CDTF">2017-05-29T10:44:36Z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1458;#IRQ|e1e51b8b-e5a4-4466-a8c5-0d256bb12a90</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9f0b2a96-5966-45f3-9d2d-f46a89f24f9f</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